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13_ncr:1_{F9EEB863-C246-434E-83A6-BEDF48333DDA}" xr6:coauthVersionLast="47" xr6:coauthVersionMax="47" xr10:uidLastSave="{00000000-0000-0000-0000-000000000000}"/>
  <workbookProtection workbookAlgorithmName="SHA-512" workbookHashValue="4R0VkHVggA79B3UcQyNDqe06turhOE/7l6EhTxeXXVzQ6QF0uxk6ybnnqWg+O14MLeVzRGGBBQQvdhN1w6yI0A==" workbookSaltValue="TkKMSWU3khhDxgklMCYYyA==" workbookSpinCount="100000" lockStructure="1"/>
  <bookViews>
    <workbookView xWindow="4920" yWindow="0" windowWidth="44610" windowHeight="21600" tabRatio="779" xr2:uid="{00000000-000D-0000-FFFF-FFFF00000000}"/>
  </bookViews>
  <sheets>
    <sheet name="1.論文等" sheetId="8" r:id="rId1"/>
    <sheet name="2.標準化" sheetId="3" r:id="rId2"/>
    <sheet name="3.成果発信" sheetId="6" r:id="rId3"/>
    <sheet name="4.表彰・受賞" sheetId="7" r:id="rId4"/>
    <sheet name="集計" sheetId="10" r:id="rId5"/>
    <sheet name="＜お願い＞" sheetId="11" r:id="rId6"/>
    <sheet name="記入要領" sheetId="2" r:id="rId7"/>
    <sheet name="発表区分" sheetId="9" r:id="rId8"/>
    <sheet name=" 参考_発表区分判断フロー" sheetId="5" r:id="rId9"/>
  </sheets>
  <definedNames>
    <definedName name="_xlnm.Print_Area" localSheetId="8">' 参考_発表区分判断フロー'!$A$1:$O$41</definedName>
    <definedName name="_xlnm.Print_Area" localSheetId="0">'1.論文等'!$A$1:$S$42</definedName>
    <definedName name="_xlnm.Print_Area" localSheetId="1">'2.標準化'!$A$1:$S$26</definedName>
    <definedName name="_xlnm.Print_Area" localSheetId="2">'3.成果発信'!$A$1:$S$26</definedName>
    <definedName name="_xlnm.Print_Area" localSheetId="3">'4.表彰・受賞'!$A$1:$S$26</definedName>
    <definedName name="_xlnm.Print_Area" localSheetId="6">記入要領!$A$1:$L$144</definedName>
    <definedName name="_xlnm.Print_Area" localSheetId="4">集計!$A$1:$F$34</definedName>
    <definedName name="_xlnm.Print_Area" localSheetId="7">発表区分!$A$1:$C$32</definedName>
    <definedName name="_xlnm.Print_Titles" localSheetId="0">'1.論文等'!$9:$11</definedName>
    <definedName name="_xlnm.Print_Titles" localSheetId="1">'2.標準化'!$3:$5</definedName>
    <definedName name="_xlnm.Print_Titles" localSheetId="2">'3.成果発信'!$3:$5</definedName>
    <definedName name="_xlnm.Print_Titles" localSheetId="3">'4.表彰・受賞'!$3:$5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0" l="1" a="1"/>
  <c r="C6" i="10" s="1"/>
  <c r="C33" i="10" a="1"/>
  <c r="C33" i="10" s="1"/>
  <c r="C32" i="10" a="1"/>
  <c r="C32" i="10" s="1"/>
  <c r="C31" i="10" a="1"/>
  <c r="C31" i="10" s="1"/>
  <c r="C30" i="10" a="1"/>
  <c r="C30" i="10" s="1"/>
  <c r="C29" i="10" a="1"/>
  <c r="C29" i="10" s="1"/>
  <c r="C28" i="10" a="1"/>
  <c r="C28" i="10" s="1"/>
  <c r="C27" i="10" a="1"/>
  <c r="C27" i="10" s="1"/>
  <c r="C26" i="10" a="1"/>
  <c r="C26" i="10" s="1"/>
  <c r="C25" i="10" a="1"/>
  <c r="C25" i="10" s="1"/>
  <c r="C12" i="10" a="1"/>
  <c r="C12" i="10" s="1"/>
  <c r="C11" i="10" a="1"/>
  <c r="C11" i="10" s="1"/>
  <c r="C10" i="10" a="1"/>
  <c r="C10" i="10" s="1"/>
  <c r="C9" i="10" a="1"/>
  <c r="C9" i="10" s="1"/>
  <c r="C8" i="10" a="1"/>
  <c r="C8" i="10" s="1"/>
  <c r="C24" i="10" a="1"/>
  <c r="C24" i="10" s="1"/>
  <c r="C23" i="10" a="1"/>
  <c r="C23" i="10" s="1"/>
  <c r="C22" i="10" a="1"/>
  <c r="C22" i="10" s="1"/>
  <c r="C21" i="10" a="1"/>
  <c r="C21" i="10" s="1"/>
  <c r="C20" i="10" a="1"/>
  <c r="C20" i="10" s="1"/>
  <c r="C19" i="10" a="1"/>
  <c r="C19" i="10" s="1"/>
  <c r="C18" i="10" a="1"/>
  <c r="C18" i="10" s="1"/>
  <c r="C17" i="10" a="1"/>
  <c r="C17" i="10" s="1"/>
  <c r="C16" i="10" a="1"/>
  <c r="C16" i="10" s="1"/>
  <c r="C7" i="10" a="1"/>
  <c r="C7" i="10" s="1"/>
  <c r="A6" i="5"/>
  <c r="C63" i="2" l="1"/>
  <c r="C62" i="2"/>
  <c r="C59" i="2"/>
  <c r="C70" i="2" l="1"/>
  <c r="C69" i="2"/>
  <c r="C1" i="10" l="1"/>
  <c r="C1" i="7"/>
  <c r="C1" i="6"/>
  <c r="C1" i="3"/>
  <c r="C1" i="2" s="1"/>
  <c r="A1" i="3"/>
  <c r="B4" i="5" l="1"/>
  <c r="C58" i="2" l="1"/>
  <c r="B11" i="5" l="1"/>
  <c r="B10" i="5"/>
  <c r="B9" i="5"/>
  <c r="B8" i="5"/>
  <c r="B7" i="5"/>
  <c r="B5" i="5"/>
  <c r="B3" i="5"/>
  <c r="B2" i="5"/>
  <c r="A11" i="5"/>
  <c r="A10" i="5"/>
  <c r="A9" i="5"/>
  <c r="A8" i="5"/>
  <c r="A7" i="5"/>
  <c r="A5" i="5"/>
  <c r="A4" i="5"/>
  <c r="A3" i="5"/>
  <c r="A2" i="5"/>
  <c r="A1" i="5"/>
  <c r="D2" i="2" l="1"/>
  <c r="E2" i="2" s="1"/>
  <c r="D58" i="2" l="1"/>
  <c r="D63" i="2"/>
  <c r="D59" i="2"/>
  <c r="D62" i="2"/>
  <c r="D60" i="2"/>
  <c r="D61" i="2"/>
  <c r="D57" i="2"/>
  <c r="N5" i="7"/>
  <c r="M5" i="7"/>
  <c r="L5" i="7"/>
  <c r="K5" i="7"/>
  <c r="J5" i="7"/>
  <c r="I5" i="7"/>
  <c r="H5" i="7"/>
  <c r="G5" i="7"/>
  <c r="F5" i="7"/>
  <c r="E5" i="7"/>
  <c r="N5" i="6"/>
  <c r="M5" i="6"/>
  <c r="L5" i="6"/>
  <c r="K5" i="6"/>
  <c r="J5" i="6"/>
  <c r="I5" i="6"/>
  <c r="H5" i="6"/>
  <c r="G5" i="6"/>
  <c r="F5" i="6"/>
  <c r="E5" i="6"/>
  <c r="N5" i="3"/>
  <c r="M5" i="3"/>
  <c r="L5" i="3"/>
  <c r="K5" i="3"/>
  <c r="J5" i="3"/>
  <c r="I5" i="3"/>
  <c r="H5" i="3"/>
  <c r="F5" i="3"/>
  <c r="E5" i="3"/>
  <c r="G5" i="3"/>
  <c r="A1" i="10" l="1"/>
  <c r="A1" i="7"/>
  <c r="A1" i="6"/>
  <c r="D2" i="8" l="1"/>
  <c r="E2" i="8" s="1"/>
  <c r="D6" i="10" s="1" a="1"/>
  <c r="D6" i="10" s="1"/>
  <c r="E4" i="7"/>
  <c r="E4" i="6"/>
  <c r="E4" i="3"/>
  <c r="A15" i="6"/>
  <c r="K1" i="10"/>
  <c r="A10" i="8"/>
  <c r="A41" i="8" s="1"/>
  <c r="A4" i="7"/>
  <c r="A19" i="7" s="1"/>
  <c r="T1" i="7"/>
  <c r="A4" i="6"/>
  <c r="A22" i="6" s="1"/>
  <c r="T1" i="6"/>
  <c r="D11" i="10" l="1" a="1"/>
  <c r="D11" i="10" s="1"/>
  <c r="D9" i="10" a="1"/>
  <c r="D9" i="10" s="1"/>
  <c r="D7" i="10" a="1"/>
  <c r="D7" i="10" s="1"/>
  <c r="D12" i="10" a="1"/>
  <c r="D12" i="10" s="1"/>
  <c r="D10" i="10" a="1"/>
  <c r="D10" i="10" s="1"/>
  <c r="D8" i="10" a="1"/>
  <c r="D8" i="10" s="1"/>
  <c r="A19" i="6"/>
  <c r="A7" i="6"/>
  <c r="A23" i="6"/>
  <c r="A11" i="6"/>
  <c r="A8" i="6"/>
  <c r="A12" i="6"/>
  <c r="A16" i="6"/>
  <c r="A20" i="6"/>
  <c r="A24" i="6"/>
  <c r="A9" i="7"/>
  <c r="A13" i="7"/>
  <c r="A17" i="7"/>
  <c r="A21" i="7"/>
  <c r="A8" i="7"/>
  <c r="A12" i="7"/>
  <c r="A16" i="7"/>
  <c r="A20" i="7"/>
  <c r="A9" i="6"/>
  <c r="A13" i="6"/>
  <c r="A17" i="6"/>
  <c r="A21" i="6"/>
  <c r="A25" i="6"/>
  <c r="A10" i="7"/>
  <c r="A14" i="7"/>
  <c r="A18" i="7"/>
  <c r="A6" i="6"/>
  <c r="A10" i="6"/>
  <c r="A14" i="6"/>
  <c r="A18" i="6"/>
  <c r="A7" i="7"/>
  <c r="A11" i="7"/>
  <c r="A15" i="7"/>
  <c r="A12" i="8"/>
  <c r="A14" i="8"/>
  <c r="A16" i="8"/>
  <c r="A18" i="8"/>
  <c r="A20" i="8"/>
  <c r="A22" i="8"/>
  <c r="A24" i="8"/>
  <c r="A26" i="8"/>
  <c r="A28" i="8"/>
  <c r="A30" i="8"/>
  <c r="A32" i="8"/>
  <c r="A34" i="8"/>
  <c r="A36" i="8"/>
  <c r="A38" i="8"/>
  <c r="A40" i="8"/>
  <c r="A13" i="8"/>
  <c r="A15" i="8"/>
  <c r="A17" i="8"/>
  <c r="A19" i="8"/>
  <c r="A21" i="8"/>
  <c r="A23" i="8"/>
  <c r="A25" i="8"/>
  <c r="A27" i="8"/>
  <c r="A29" i="8"/>
  <c r="A31" i="8"/>
  <c r="A33" i="8"/>
  <c r="A35" i="8"/>
  <c r="A37" i="8"/>
  <c r="A39" i="8"/>
  <c r="A1" i="2"/>
  <c r="C84" i="2"/>
  <c r="C83" i="2"/>
  <c r="C67" i="2"/>
  <c r="C61" i="2"/>
  <c r="C60" i="2"/>
  <c r="C57" i="2"/>
  <c r="A4" i="3"/>
  <c r="T1" i="3"/>
  <c r="G35" i="2"/>
  <c r="F35" i="2"/>
  <c r="E35" i="2"/>
  <c r="G46" i="2"/>
  <c r="F46" i="2"/>
  <c r="E46" i="2"/>
  <c r="G26" i="2"/>
  <c r="F26" i="2"/>
  <c r="E26" i="2"/>
  <c r="C82" i="2"/>
  <c r="C81" i="2"/>
  <c r="C80" i="2"/>
  <c r="C79" i="2"/>
  <c r="C78" i="2"/>
  <c r="C77" i="2"/>
  <c r="C76" i="2"/>
  <c r="C75" i="2"/>
  <c r="C74" i="2"/>
  <c r="C73" i="2"/>
  <c r="C72" i="2"/>
  <c r="C71" i="2"/>
  <c r="C68" i="2"/>
  <c r="M50" i="2"/>
  <c r="A22" i="3" l="1"/>
  <c r="A18" i="3"/>
  <c r="A14" i="3"/>
  <c r="A10" i="3"/>
  <c r="A6" i="3"/>
  <c r="A25" i="3"/>
  <c r="A21" i="3"/>
  <c r="A17" i="3"/>
  <c r="A13" i="3"/>
  <c r="A9" i="3"/>
  <c r="A23" i="3"/>
  <c r="A15" i="3"/>
  <c r="A7" i="3"/>
  <c r="A24" i="3"/>
  <c r="A20" i="3"/>
  <c r="A16" i="3"/>
  <c r="A12" i="3"/>
  <c r="A8" i="3"/>
  <c r="A19" i="3"/>
  <c r="A11" i="3"/>
  <c r="A22" i="7"/>
  <c r="A23" i="7"/>
  <c r="A6" i="7" l="1"/>
  <c r="A24" i="7"/>
  <c r="A2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1" authorId="0" shapeId="0" xr:uid="{DA6F6121-3C58-4E0B-947C-29E002193631}">
      <text>
        <r>
          <rPr>
            <b/>
            <sz val="8"/>
            <color indexed="81"/>
            <rFont val="ＭＳ ゴシック"/>
            <family val="3"/>
            <charset val="128"/>
          </rPr>
          <t>略称可。研究グループの場合は、全事業者名を記入してください。
各シートへリンクされます。</t>
        </r>
      </text>
    </comment>
    <comment ref="R11" authorId="0" shapeId="0" xr:uid="{9B5AE429-0C0F-4304-A990-716258E45E27}">
      <text>
        <r>
          <rPr>
            <b/>
            <sz val="9"/>
            <color indexed="10"/>
            <rFont val="ＭＳ ゴシック"/>
            <family val="3"/>
            <charset val="128"/>
          </rPr>
          <t>採録情報、講演区分</t>
        </r>
        <r>
          <rPr>
            <sz val="9"/>
            <color indexed="10"/>
            <rFont val="ＭＳ ゴシック"/>
            <family val="3"/>
            <charset val="128"/>
          </rPr>
          <t>を記入してください。
論文の場合は</t>
        </r>
        <r>
          <rPr>
            <b/>
            <sz val="9"/>
            <color indexed="10"/>
            <rFont val="ＭＳ ゴシック"/>
            <family val="3"/>
            <charset val="128"/>
          </rPr>
          <t>採録情報（誌名、VOL、NO、pp等)</t>
        </r>
        <r>
          <rPr>
            <sz val="9"/>
            <color indexed="10"/>
            <rFont val="ＭＳ ゴシック"/>
            <family val="3"/>
            <charset val="128"/>
          </rPr>
          <t>、講演の場合は</t>
        </r>
        <r>
          <rPr>
            <b/>
            <sz val="9"/>
            <color indexed="10"/>
            <rFont val="ＭＳ ゴシック"/>
            <family val="3"/>
            <charset val="128"/>
          </rPr>
          <t>講演情報（セッション名、講演番号等）</t>
        </r>
        <r>
          <rPr>
            <sz val="9"/>
            <color indexed="10"/>
            <rFont val="ＭＳ ゴシック"/>
            <family val="3"/>
            <charset val="128"/>
          </rPr>
          <t xml:space="preserve">および
</t>
        </r>
        <r>
          <rPr>
            <b/>
            <sz val="9"/>
            <color indexed="10"/>
            <rFont val="ＭＳ ゴシック"/>
            <family val="3"/>
            <charset val="128"/>
          </rPr>
          <t>講演区分（一般講演、基調講演、招待講演、依頼講演等）</t>
        </r>
        <r>
          <rPr>
            <sz val="9"/>
            <color indexed="10"/>
            <rFont val="ＭＳ ゴシック"/>
            <family val="3"/>
            <charset val="128"/>
          </rPr>
          <t>を必ず記入してください。
当該発表の</t>
        </r>
        <r>
          <rPr>
            <b/>
            <sz val="9"/>
            <color indexed="10"/>
            <rFont val="ＭＳ ゴシック"/>
            <family val="3"/>
            <charset val="128"/>
          </rPr>
          <t>エビデンス（A.研究論文、B.小論文、C1.査読付収録論文、C2.収録論文の場合）</t>
        </r>
        <r>
          <rPr>
            <sz val="9"/>
            <color indexed="10"/>
            <rFont val="ＭＳ ゴシック"/>
            <family val="3"/>
            <charset val="128"/>
          </rPr>
          <t>や</t>
        </r>
        <r>
          <rPr>
            <b/>
            <sz val="9"/>
            <color indexed="10"/>
            <rFont val="ＭＳ ゴシック"/>
            <family val="3"/>
            <charset val="128"/>
          </rPr>
          <t>発表プログラム（基調講演、招待講演、依頼講演の場合）</t>
        </r>
        <r>
          <rPr>
            <sz val="9"/>
            <color indexed="10"/>
            <rFont val="ＭＳ ゴシック"/>
            <family val="3"/>
            <charset val="128"/>
          </rPr>
          <t>を、</t>
        </r>
        <r>
          <rPr>
            <b/>
            <sz val="9"/>
            <color indexed="10"/>
            <rFont val="ＭＳ ゴシック"/>
            <family val="3"/>
            <charset val="128"/>
          </rPr>
          <t>外部発表一覧表と合わせて提出</t>
        </r>
        <r>
          <rPr>
            <sz val="9"/>
            <color indexed="10"/>
            <rFont val="ＭＳ ゴシック"/>
            <family val="3"/>
            <charset val="128"/>
          </rPr>
          <t>してください。</t>
        </r>
      </text>
    </comment>
    <comment ref="A41" authorId="0" shapeId="0" xr:uid="{00000000-0006-0000-0000-000003000000}">
      <text>
        <r>
          <rPr>
            <sz val="9"/>
            <color indexed="81"/>
            <rFont val="ＭＳ Ｐゴシック"/>
            <family val="3"/>
            <charset val="128"/>
          </rPr>
          <t>行を増やす場合は前行を行コピーして挿入してください。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5" authorId="0" shapeId="0" xr:uid="{45A26731-7D74-407B-AA2D-4BF6704E0761}">
      <text>
        <r>
          <rPr>
            <b/>
            <sz val="9"/>
            <color indexed="10"/>
            <rFont val="ＭＳ ゴシック"/>
            <family val="3"/>
            <charset val="128"/>
          </rPr>
          <t>国際標準化活動、国内標準化活動の識別のため、
記入の際、提案先の後ろに（国際）または（国内）と記入してください。</t>
        </r>
      </text>
    </comment>
    <comment ref="R5" authorId="0" shapeId="0" xr:uid="{10173F72-0631-4BA6-876D-F38173AF2EEB}">
      <text>
        <r>
          <rPr>
            <b/>
            <sz val="9"/>
            <color indexed="10"/>
            <rFont val="ＭＳ ゴシック"/>
            <family val="3"/>
            <charset val="128"/>
          </rPr>
          <t>国際標準化活動の他、国内についてもARIBやTTC等の国内標準への提案を含みます。</t>
        </r>
      </text>
    </comment>
    <comment ref="A25" authorId="0" shapeId="0" xr:uid="{00000000-0006-0000-0100-000001000000}">
      <text>
        <r>
          <rPr>
            <sz val="9"/>
            <color indexed="81"/>
            <rFont val="ＭＳ Ｐゴシック"/>
            <family val="3"/>
            <charset val="128"/>
          </rPr>
          <t>行を増やす場合は前の行を行コピーして挿入してください。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5" authorId="0" shapeId="0" xr:uid="{00000000-0006-0000-0200-000001000000}">
      <text>
        <r>
          <rPr>
            <sz val="9"/>
            <color indexed="81"/>
            <rFont val="ＭＳ Ｐゴシック"/>
            <family val="3"/>
            <charset val="128"/>
          </rPr>
          <t>行を増やす場合は前の行を行コピーして挿入ください。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5" authorId="0" shapeId="0" xr:uid="{00000000-0006-0000-0300-000001000000}">
      <text>
        <r>
          <rPr>
            <sz val="9"/>
            <color indexed="81"/>
            <rFont val="ＭＳ Ｐゴシック"/>
            <family val="3"/>
            <charset val="128"/>
          </rPr>
          <t>行を増やす場合は前の行をコピーして挿入してください。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500-000001000000}">
      <text>
        <r>
          <rPr>
            <sz val="11"/>
            <color indexed="81"/>
            <rFont val="ＭＳ Ｐゴシック"/>
            <family val="3"/>
            <charset val="128"/>
          </rPr>
          <t>「1.論文等」シートの日付（Ｃ ２セル）連動で集計されます。</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600-000001000000}">
      <text>
        <r>
          <rPr>
            <sz val="9"/>
            <color indexed="81"/>
            <rFont val="ＭＳ ゴシック"/>
            <family val="3"/>
            <charset val="128"/>
          </rPr>
          <t>下記１）記入詳細を参照してください。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<sst xmlns="http://schemas.openxmlformats.org/spreadsheetml/2006/main" count="476" uniqueCount="323">
  <si>
    <t>ＮＯ.</t>
  </si>
  <si>
    <t>発表題名</t>
  </si>
  <si>
    <t>発表年月日</t>
    <rPh sb="2" eb="5">
      <t>ネンガッピ</t>
    </rPh>
    <phoneticPr fontId="1"/>
  </si>
  <si>
    <t>発表先</t>
    <rPh sb="2" eb="3">
      <t>サキ</t>
    </rPh>
    <phoneticPr fontId="1"/>
  </si>
  <si>
    <t>主催機関</t>
    <rPh sb="0" eb="2">
      <t>シュサイ</t>
    </rPh>
    <rPh sb="2" eb="4">
      <t>キカン</t>
    </rPh>
    <phoneticPr fontId="1"/>
  </si>
  <si>
    <t>年月日</t>
    <rPh sb="0" eb="3">
      <t>ネンガッピ</t>
    </rPh>
    <phoneticPr fontId="1"/>
  </si>
  <si>
    <t>当該研究がメディアで取り上げられた場合。</t>
    <rPh sb="17" eb="19">
      <t>バアイ</t>
    </rPh>
    <phoneticPr fontId="1"/>
  </si>
  <si>
    <t>タイトル、見出</t>
    <rPh sb="5" eb="7">
      <t>ミダ</t>
    </rPh>
    <phoneticPr fontId="1"/>
  </si>
  <si>
    <t>提案名</t>
    <rPh sb="0" eb="2">
      <t>テイアン</t>
    </rPh>
    <rPh sb="2" eb="3">
      <t>メイ</t>
    </rPh>
    <phoneticPr fontId="1"/>
  </si>
  <si>
    <t>提案先</t>
    <rPh sb="0" eb="2">
      <t>テイアン</t>
    </rPh>
    <rPh sb="2" eb="3">
      <t>サキ</t>
    </rPh>
    <phoneticPr fontId="1"/>
  </si>
  <si>
    <t>２．標準化提案・採択（I.標準化提案、J.標準化採択）</t>
    <rPh sb="2" eb="5">
      <t>ヒョウジュンカ</t>
    </rPh>
    <rPh sb="5" eb="7">
      <t>テイアン</t>
    </rPh>
    <rPh sb="8" eb="10">
      <t>サイタク</t>
    </rPh>
    <rPh sb="13" eb="16">
      <t>ヒョウジュンカ</t>
    </rPh>
    <rPh sb="16" eb="18">
      <t>テイアン</t>
    </rPh>
    <rPh sb="21" eb="24">
      <t>ヒョウジュンカ</t>
    </rPh>
    <rPh sb="24" eb="26">
      <t>サイタク</t>
    </rPh>
    <phoneticPr fontId="1"/>
  </si>
  <si>
    <t>H.その他の資料</t>
    <rPh sb="4" eb="5">
      <t>タ</t>
    </rPh>
    <rPh sb="6" eb="8">
      <t>シリョウ</t>
    </rPh>
    <phoneticPr fontId="1"/>
  </si>
  <si>
    <t>区分</t>
    <rPh sb="0" eb="2">
      <t>クブン</t>
    </rPh>
    <phoneticPr fontId="1"/>
  </si>
  <si>
    <t>I.標準化提案</t>
  </si>
  <si>
    <t>K.プレスリリース</t>
  </si>
  <si>
    <t>L.報道</t>
  </si>
  <si>
    <t>○○○が○○への伝送</t>
  </si>
  <si>
    <t>G.一般口頭発表</t>
  </si>
  <si>
    <t>依頼講演</t>
  </si>
  <si>
    <t>Information Technogy・・・</t>
  </si>
  <si>
    <t>B.小論文</t>
  </si>
  <si>
    <t>A.研究論文</t>
  </si>
  <si>
    <t>～通信に関する一考察</t>
    <rPh sb="7" eb="8">
      <t>イチ</t>
    </rPh>
    <phoneticPr fontId="1"/>
  </si>
  <si>
    <t>K.プレスリリース</t>
    <phoneticPr fontId="1"/>
  </si>
  <si>
    <t>L.報道</t>
    <phoneticPr fontId="1"/>
  </si>
  <si>
    <t>受賞等の場所</t>
    <phoneticPr fontId="1"/>
  </si>
  <si>
    <t>○○の研究について展示</t>
  </si>
  <si>
    <t>福岡市、〇〇大学</t>
    <rPh sb="0" eb="3">
      <t>フクオカシ</t>
    </rPh>
    <rPh sb="6" eb="8">
      <t>ダイガク</t>
    </rPh>
    <phoneticPr fontId="1"/>
  </si>
  <si>
    <t>□□省</t>
    <rPh sb="2" eb="3">
      <t>ショウ</t>
    </rPh>
    <phoneticPr fontId="1"/>
  </si>
  <si>
    <t>○○学会</t>
    <phoneticPr fontId="1"/>
  </si>
  <si>
    <t>東京　〇〇ホール</t>
    <phoneticPr fontId="1"/>
  </si>
  <si>
    <t>△△学会〇〇論文誌</t>
    <rPh sb="2" eb="4">
      <t>ガッカイ</t>
    </rPh>
    <phoneticPr fontId="1"/>
  </si>
  <si>
    <t>〇〇についての新しい知見</t>
    <rPh sb="7" eb="8">
      <t>アタラ</t>
    </rPh>
    <rPh sb="10" eb="12">
      <t>チケン</t>
    </rPh>
    <phoneticPr fontId="1"/>
  </si>
  <si>
    <t>情報化促進大臣表彰</t>
    <rPh sb="0" eb="2">
      <t>ジョウホウ</t>
    </rPh>
    <rPh sb="2" eb="3">
      <t>カ</t>
    </rPh>
    <rPh sb="3" eb="5">
      <t>ソクシン</t>
    </rPh>
    <rPh sb="5" eb="7">
      <t>ダイジン</t>
    </rPh>
    <rPh sb="7" eb="9">
      <t>ヒョウショウ</t>
    </rPh>
    <phoneticPr fontId="1"/>
  </si>
  <si>
    <t>　　＜用途＞</t>
  </si>
  <si>
    <t>　　＜１．論文等発表　各項目の記入事項、留意事項＞</t>
    <rPh sb="5" eb="7">
      <t>ロンブン</t>
    </rPh>
    <rPh sb="7" eb="8">
      <t>トウ</t>
    </rPh>
    <rPh sb="8" eb="10">
      <t>ハッピョウ</t>
    </rPh>
    <rPh sb="20" eb="22">
      <t>リュウイ</t>
    </rPh>
    <rPh sb="22" eb="24">
      <t>ジコウ</t>
    </rPh>
    <phoneticPr fontId="1"/>
  </si>
  <si>
    <t>発表年月日</t>
    <phoneticPr fontId="1"/>
  </si>
  <si>
    <t>発表題名</t>
    <rPh sb="0" eb="2">
      <t>ハッピョウ</t>
    </rPh>
    <rPh sb="2" eb="4">
      <t>ダイメイ</t>
    </rPh>
    <phoneticPr fontId="1"/>
  </si>
  <si>
    <t>発表先</t>
    <phoneticPr fontId="1"/>
  </si>
  <si>
    <t>　　＜２．標準化提案・採択　各項目の記入事項、留意事項＞</t>
    <rPh sb="23" eb="25">
      <t>リュウイ</t>
    </rPh>
    <rPh sb="25" eb="27">
      <t>ジコウ</t>
    </rPh>
    <phoneticPr fontId="1"/>
  </si>
  <si>
    <t>年月日</t>
    <phoneticPr fontId="1"/>
  </si>
  <si>
    <t>　　＜３．成果発信　各項目の記入事項、留意事項＞</t>
    <rPh sb="19" eb="21">
      <t>リュウイ</t>
    </rPh>
    <rPh sb="21" eb="23">
      <t>ジコウ</t>
    </rPh>
    <phoneticPr fontId="1"/>
  </si>
  <si>
    <t>J.標準化採択</t>
  </si>
  <si>
    <t>関連寄書 No.101</t>
    <rPh sb="0" eb="2">
      <t>カンレン</t>
    </rPh>
    <rPh sb="2" eb="4">
      <t>キショ</t>
    </rPh>
    <phoneticPr fontId="1"/>
  </si>
  <si>
    <t>△△の研究開発の推進</t>
    <rPh sb="3" eb="5">
      <t>ケンキュウ</t>
    </rPh>
    <rPh sb="5" eb="7">
      <t>カイハツ</t>
    </rPh>
    <rPh sb="8" eb="10">
      <t>スイシン</t>
    </rPh>
    <phoneticPr fontId="1"/>
  </si>
  <si>
    <t>△△フォーラム</t>
    <phoneticPr fontId="1"/>
  </si>
  <si>
    <t>フォーラム主催見学会でのプレゼン</t>
    <rPh sb="5" eb="7">
      <t>シュサイ</t>
    </rPh>
    <rPh sb="7" eb="9">
      <t>ケンガク</t>
    </rPh>
    <rPh sb="9" eb="10">
      <t>カイ</t>
    </rPh>
    <phoneticPr fontId="1"/>
  </si>
  <si>
    <t>H.その他資料</t>
  </si>
  <si>
    <t>次世代ネットワークの初歩</t>
    <rPh sb="0" eb="3">
      <t>ジセダイ</t>
    </rPh>
    <rPh sb="10" eb="12">
      <t>ショホ</t>
    </rPh>
    <phoneticPr fontId="1"/>
  </si>
  <si>
    <t>D.機関誌論文</t>
  </si>
  <si>
    <t>Transaction Protocal to ・・・・
国際標準における記述修正の提案</t>
    <rPh sb="29" eb="31">
      <t>コクサイ</t>
    </rPh>
    <rPh sb="31" eb="33">
      <t>ヒョウジュン</t>
    </rPh>
    <rPh sb="37" eb="39">
      <t>キジュツ</t>
    </rPh>
    <rPh sb="39" eb="41">
      <t>シュウセイ</t>
    </rPh>
    <rPh sb="42" eb="44">
      <t>テイアン</t>
    </rPh>
    <phoneticPr fontId="1"/>
  </si>
  <si>
    <t>M.展示会</t>
  </si>
  <si>
    <t>M.展示会</t>
    <rPh sb="2" eb="5">
      <t>テンジカイ</t>
    </rPh>
    <phoneticPr fontId="1"/>
  </si>
  <si>
    <t>N.受賞</t>
  </si>
  <si>
    <t>N.受賞</t>
    <phoneticPr fontId="1"/>
  </si>
  <si>
    <t>O.表彰</t>
  </si>
  <si>
    <t>O.表彰</t>
    <phoneticPr fontId="1"/>
  </si>
  <si>
    <t>当該委託研究に関する標準化提案が採択された場合。</t>
    <rPh sb="0" eb="2">
      <t>トウガイ</t>
    </rPh>
    <rPh sb="2" eb="4">
      <t>イタク</t>
    </rPh>
    <rPh sb="4" eb="6">
      <t>ケンキュウ</t>
    </rPh>
    <rPh sb="7" eb="8">
      <t>カン</t>
    </rPh>
    <rPh sb="21" eb="23">
      <t>バアイ</t>
    </rPh>
    <phoneticPr fontId="1"/>
  </si>
  <si>
    <t>広報等を通じ公式に、報道機関等に向け「プレスリリース」を配布、または公表した場合。</t>
    <rPh sb="0" eb="2">
      <t>コウホウ</t>
    </rPh>
    <rPh sb="2" eb="3">
      <t>トウ</t>
    </rPh>
    <rPh sb="4" eb="5">
      <t>ツウ</t>
    </rPh>
    <rPh sb="6" eb="8">
      <t>コウシキ</t>
    </rPh>
    <rPh sb="10" eb="12">
      <t>ホウドウ</t>
    </rPh>
    <rPh sb="12" eb="14">
      <t>キカン</t>
    </rPh>
    <rPh sb="14" eb="15">
      <t>トウ</t>
    </rPh>
    <rPh sb="16" eb="17">
      <t>ム</t>
    </rPh>
    <rPh sb="28" eb="30">
      <t>ハイフ</t>
    </rPh>
    <rPh sb="34" eb="36">
      <t>コウヒョウ</t>
    </rPh>
    <rPh sb="38" eb="40">
      <t>バアイ</t>
    </rPh>
    <phoneticPr fontId="1"/>
  </si>
  <si>
    <t>学会等で論文賞を受賞された場合。</t>
    <rPh sb="13" eb="15">
      <t>バアイ</t>
    </rPh>
    <phoneticPr fontId="1"/>
  </si>
  <si>
    <t>表彰を受けた場合。</t>
    <rPh sb="6" eb="8">
      <t>バアイ</t>
    </rPh>
    <phoneticPr fontId="1"/>
  </si>
  <si>
    <t>外部向けに行われた展示会へ出展した場合。</t>
    <rPh sb="0" eb="2">
      <t>ガイブ</t>
    </rPh>
    <rPh sb="2" eb="3">
      <t>ム</t>
    </rPh>
    <rPh sb="5" eb="6">
      <t>オコナ</t>
    </rPh>
    <rPh sb="17" eb="19">
      <t>バアイ</t>
    </rPh>
    <phoneticPr fontId="1"/>
  </si>
  <si>
    <t>標準化関係文書</t>
    <rPh sb="0" eb="3">
      <t>ヒョウジュンカ</t>
    </rPh>
    <rPh sb="3" eb="5">
      <t>カンケイ</t>
    </rPh>
    <rPh sb="5" eb="7">
      <t>ブンショ</t>
    </rPh>
    <phoneticPr fontId="1"/>
  </si>
  <si>
    <t>関連情報</t>
    <rPh sb="0" eb="2">
      <t>カンレン</t>
    </rPh>
    <rPh sb="2" eb="4">
      <t>ジョウホウ</t>
    </rPh>
    <phoneticPr fontId="1"/>
  </si>
  <si>
    <t>（株）△△、世界初○○の開発に成功</t>
    <rPh sb="6" eb="9">
      <t>セカイハツ</t>
    </rPh>
    <rPh sb="12" eb="14">
      <t>カイハツ</t>
    </rPh>
    <rPh sb="15" eb="17">
      <t>セイコウ</t>
    </rPh>
    <phoneticPr fontId="1"/>
  </si>
  <si>
    <t>◆◆の実証実験に成功</t>
    <rPh sb="3" eb="5">
      <t>ジッショウ</t>
    </rPh>
    <rPh sb="5" eb="7">
      <t>ジッケン</t>
    </rPh>
    <rPh sb="8" eb="10">
      <t>セイコウ</t>
    </rPh>
    <phoneticPr fontId="1"/>
  </si>
  <si>
    <t>○○記者クラブ</t>
    <rPh sb="2" eb="4">
      <t>キシャ</t>
    </rPh>
    <phoneticPr fontId="1"/>
  </si>
  <si>
    <t>□□の世界最速記録を達成</t>
    <rPh sb="3" eb="5">
      <t>セカイ</t>
    </rPh>
    <rPh sb="5" eb="7">
      <t>サイソク</t>
    </rPh>
    <rPh sb="7" eb="9">
      <t>キロク</t>
    </rPh>
    <rPh sb="10" eb="12">
      <t>タッセイ</t>
    </rPh>
    <phoneticPr fontId="1"/>
  </si>
  <si>
    <t>I.標準化提案</t>
    <phoneticPr fontId="1"/>
  </si>
  <si>
    <t>□□ 学会総合大会</t>
    <rPh sb="3" eb="5">
      <t>ガッカイ</t>
    </rPh>
    <rPh sb="5" eb="7">
      <t>ソウゴウ</t>
    </rPh>
    <rPh sb="7" eb="9">
      <t>タイカイ</t>
    </rPh>
    <phoneticPr fontId="1"/>
  </si>
  <si>
    <t>大阪市　△△ホール</t>
    <rPh sb="0" eb="2">
      <t>オオサカ</t>
    </rPh>
    <rPh sb="2" eb="3">
      <t>シ</t>
    </rPh>
    <phoneticPr fontId="1"/>
  </si>
  <si>
    <t>A.研究論文</t>
    <phoneticPr fontId="1"/>
  </si>
  <si>
    <t>B.小論文</t>
    <phoneticPr fontId="1"/>
  </si>
  <si>
    <t>D.機関誌論文</t>
    <phoneticPr fontId="1"/>
  </si>
  <si>
    <t>E.著書等</t>
    <phoneticPr fontId="1"/>
  </si>
  <si>
    <t>F.学術解説等</t>
    <phoneticPr fontId="1"/>
  </si>
  <si>
    <t>G.一般口頭発表</t>
    <phoneticPr fontId="1"/>
  </si>
  <si>
    <t>E.著書等</t>
  </si>
  <si>
    <t>F.学術解説等</t>
  </si>
  <si>
    <t>J.標準化採択</t>
    <rPh sb="5" eb="7">
      <t>サイタク</t>
    </rPh>
    <phoneticPr fontId="1"/>
  </si>
  <si>
    <t>情報（紙面№、等）</t>
    <phoneticPr fontId="1"/>
  </si>
  <si>
    <t>３．成果発信（K.プレスリリース、L.報道、M.展示会）</t>
    <rPh sb="2" eb="4">
      <t>セイカ</t>
    </rPh>
    <rPh sb="4" eb="6">
      <t>ハッシン</t>
    </rPh>
    <rPh sb="19" eb="21">
      <t>ホウドウ</t>
    </rPh>
    <rPh sb="24" eb="27">
      <t>テンジカイ</t>
    </rPh>
    <phoneticPr fontId="1"/>
  </si>
  <si>
    <t>販売代理店様向け新製品内覧会</t>
    <rPh sb="0" eb="2">
      <t>ハンバイ</t>
    </rPh>
    <rPh sb="2" eb="5">
      <t>ダイリテン</t>
    </rPh>
    <rPh sb="5" eb="6">
      <t>サマ</t>
    </rPh>
    <rPh sb="6" eb="7">
      <t>ム</t>
    </rPh>
    <rPh sb="8" eb="11">
      <t>シンセイヒン</t>
    </rPh>
    <rPh sb="11" eb="14">
      <t>ナイランカイ</t>
    </rPh>
    <phoneticPr fontId="1"/>
  </si>
  <si>
    <t>代理店様向けパネル展示、カタログ配布</t>
    <rPh sb="0" eb="3">
      <t>ダイリテン</t>
    </rPh>
    <rPh sb="3" eb="4">
      <t>サマ</t>
    </rPh>
    <rPh sb="4" eb="5">
      <t>ム</t>
    </rPh>
    <rPh sb="9" eb="11">
      <t>テンジ</t>
    </rPh>
    <rPh sb="16" eb="18">
      <t>ハイフ</t>
    </rPh>
    <phoneticPr fontId="1"/>
  </si>
  <si>
    <t>O.表彰</t>
    <rPh sb="2" eb="4">
      <t>ヒョウショウ</t>
    </rPh>
    <phoneticPr fontId="1"/>
  </si>
  <si>
    <t>N.受賞</t>
    <rPh sb="2" eb="4">
      <t>ジュショウ</t>
    </rPh>
    <phoneticPr fontId="1"/>
  </si>
  <si>
    <t>H.その他資料</t>
    <rPh sb="4" eb="5">
      <t>タ</t>
    </rPh>
    <rPh sb="5" eb="7">
      <t>シリョウ</t>
    </rPh>
    <phoneticPr fontId="1"/>
  </si>
  <si>
    <t>研究論文</t>
    <rPh sb="0" eb="2">
      <t>ケンキュウ</t>
    </rPh>
    <rPh sb="2" eb="4">
      <t>ロンブン</t>
    </rPh>
    <phoneticPr fontId="1"/>
  </si>
  <si>
    <t>その他研究発表</t>
    <rPh sb="2" eb="3">
      <t>タ</t>
    </rPh>
    <rPh sb="3" eb="5">
      <t>ケンキュウ</t>
    </rPh>
    <rPh sb="5" eb="7">
      <t>ハッピョウ</t>
    </rPh>
    <phoneticPr fontId="1"/>
  </si>
  <si>
    <t>プレスリリース・報道</t>
    <rPh sb="8" eb="10">
      <t>ホウドウ</t>
    </rPh>
    <phoneticPr fontId="1"/>
  </si>
  <si>
    <t>展示会</t>
    <rPh sb="0" eb="2">
      <t>テンジ</t>
    </rPh>
    <rPh sb="2" eb="3">
      <t>カイ</t>
    </rPh>
    <phoneticPr fontId="1"/>
  </si>
  <si>
    <t>集計内容</t>
    <rPh sb="0" eb="2">
      <t>シュウケイ</t>
    </rPh>
    <rPh sb="2" eb="4">
      <t>ナイヨウ</t>
    </rPh>
    <phoneticPr fontId="1"/>
  </si>
  <si>
    <t>「A.研究論文」の合計</t>
    <rPh sb="3" eb="5">
      <t>ケンキュウ</t>
    </rPh>
    <rPh sb="5" eb="7">
      <t>ロンブン</t>
    </rPh>
    <rPh sb="9" eb="11">
      <t>ゴウケイ</t>
    </rPh>
    <phoneticPr fontId="1"/>
  </si>
  <si>
    <t>「K.プレスリリース」「L.報道」の合計</t>
    <rPh sb="14" eb="16">
      <t>ホウドウ</t>
    </rPh>
    <rPh sb="18" eb="20">
      <t>ゴウケイ</t>
    </rPh>
    <phoneticPr fontId="1"/>
  </si>
  <si>
    <t>「M.展示会」の合計</t>
    <rPh sb="3" eb="5">
      <t>テンジ</t>
    </rPh>
    <rPh sb="5" eb="6">
      <t>カイ</t>
    </rPh>
    <rPh sb="8" eb="10">
      <t>ゴウケイ</t>
    </rPh>
    <phoneticPr fontId="1"/>
  </si>
  <si>
    <t>◇◇◇◇の研究開発</t>
    <phoneticPr fontId="1"/>
  </si>
  <si>
    <t>○○学会　第58回　○○シンポ</t>
    <phoneticPr fontId="1"/>
  </si>
  <si>
    <t>青森県　○○ホテル</t>
    <phoneticPr fontId="1"/>
  </si>
  <si>
    <t>○○学会〇〇研究会</t>
    <phoneticPr fontId="1"/>
  </si>
  <si>
    <t>〇〇 Express</t>
    <phoneticPr fontId="1"/>
  </si>
  <si>
    <t>Transmisseion Device of ・・・・</t>
    <phoneticPr fontId="1"/>
  </si>
  <si>
    <t>〇〇 新聞</t>
    <phoneticPr fontId="1"/>
  </si>
  <si>
    <t>11面</t>
    <phoneticPr fontId="1"/>
  </si>
  <si>
    <t>△△新聞</t>
    <phoneticPr fontId="1"/>
  </si>
  <si>
    <t>1面</t>
    <phoneticPr fontId="1"/>
  </si>
  <si>
    <t>△△社Webサイト</t>
    <phoneticPr fontId="1"/>
  </si>
  <si>
    <t>CEATEC</t>
    <phoneticPr fontId="1"/>
  </si>
  <si>
    <t>パネル展示（開催期間20XX/11/17～11/18）</t>
    <rPh sb="6" eb="8">
      <t>カイサイ</t>
    </rPh>
    <rPh sb="8" eb="10">
      <t>キカン</t>
    </rPh>
    <phoneticPr fontId="1"/>
  </si>
  <si>
    <t>□□（株）〇〇研究所内</t>
    <rPh sb="2" eb="5">
      <t>カブ</t>
    </rPh>
    <rPh sb="7" eb="10">
      <t>ケンキュウショ</t>
    </rPh>
    <rPh sb="10" eb="11">
      <t>ナイ</t>
    </rPh>
    <phoneticPr fontId="1"/>
  </si>
  <si>
    <t xml:space="preserve"> </t>
    <phoneticPr fontId="1"/>
  </si>
  <si>
    <t>受賞・表彰</t>
    <rPh sb="0" eb="2">
      <t>ジュショウ</t>
    </rPh>
    <rPh sb="3" eb="5">
      <t>ヒョウショウ</t>
    </rPh>
    <phoneticPr fontId="1"/>
  </si>
  <si>
    <t>「N.受賞」「O.表彰」の合計</t>
    <rPh sb="3" eb="5">
      <t>ジュショウ</t>
    </rPh>
    <rPh sb="9" eb="11">
      <t>ヒョウショウ</t>
    </rPh>
    <rPh sb="13" eb="15">
      <t>ゴウケイ</t>
    </rPh>
    <phoneticPr fontId="1"/>
  </si>
  <si>
    <t>〇〇良夫</t>
  </si>
  <si>
    <t>△△太郎</t>
  </si>
  <si>
    <t>発表者氏名</t>
    <rPh sb="0" eb="3">
      <t>ハッピョウシャ</t>
    </rPh>
    <rPh sb="3" eb="5">
      <t>シメイ</t>
    </rPh>
    <phoneticPr fontId="1"/>
  </si>
  <si>
    <t>受賞者等氏名</t>
    <rPh sb="0" eb="3">
      <t>ジュショウシャ</t>
    </rPh>
    <rPh sb="3" eb="4">
      <t>トウ</t>
    </rPh>
    <rPh sb="4" eb="6">
      <t>シメイ</t>
    </rPh>
    <phoneticPr fontId="1"/>
  </si>
  <si>
    <t>△△太郎</t>
    <phoneticPr fontId="1"/>
  </si>
  <si>
    <t>〇〇良夫、△△太郎</t>
    <phoneticPr fontId="1"/>
  </si>
  <si>
    <t>◇◇博子</t>
    <phoneticPr fontId="1"/>
  </si>
  <si>
    <t>□□次郎</t>
    <phoneticPr fontId="1"/>
  </si>
  <si>
    <t>第13巻第1号
※ページ表記は以下の何れでも可
　　（P20、 pp.35-40、50-55頁　158-160ページ）</t>
    <rPh sb="0" eb="1">
      <t>ダイ</t>
    </rPh>
    <rPh sb="3" eb="4">
      <t>カン</t>
    </rPh>
    <rPh sb="4" eb="5">
      <t>ダイ</t>
    </rPh>
    <rPh sb="6" eb="7">
      <t>ゴウ</t>
    </rPh>
    <rPh sb="12" eb="14">
      <t>ヒョウキ</t>
    </rPh>
    <rPh sb="15" eb="17">
      <t>イカ</t>
    </rPh>
    <rPh sb="18" eb="19">
      <t>イズ</t>
    </rPh>
    <rPh sb="22" eb="23">
      <t>カ</t>
    </rPh>
    <rPh sb="46" eb="47">
      <t>ページ</t>
    </rPh>
    <phoneticPr fontId="1"/>
  </si>
  <si>
    <t>〇〇良夫、△△太郎、◇◇博子</t>
    <phoneticPr fontId="1"/>
  </si>
  <si>
    <t>〇〇良夫</t>
    <phoneticPr fontId="1"/>
  </si>
  <si>
    <t>２．標準化提案・採択（I.標準化提案、J.標準化採択）</t>
    <phoneticPr fontId="1"/>
  </si>
  <si>
    <t>３．成果発信（K.プレスリリース、L.報道、M.展示会）</t>
    <phoneticPr fontId="1"/>
  </si>
  <si>
    <t>公の研究機関、企業等あるいは大学等の編集発行する論文誌、紀要などで「A.研究論文」に準ずる論文。</t>
    <rPh sb="9" eb="10">
      <t>トウ</t>
    </rPh>
    <rPh sb="28" eb="30">
      <t>キヨウ</t>
    </rPh>
    <phoneticPr fontId="1"/>
  </si>
  <si>
    <t>AAA</t>
    <phoneticPr fontId="1"/>
  </si>
  <si>
    <t>発表区分</t>
    <rPh sb="0" eb="2">
      <t>ハッピョウ</t>
    </rPh>
    <rPh sb="2" eb="4">
      <t>クブン</t>
    </rPh>
    <phoneticPr fontId="1"/>
  </si>
  <si>
    <t>発表区分基準</t>
    <rPh sb="0" eb="2">
      <t>ハッピョウ</t>
    </rPh>
    <rPh sb="2" eb="4">
      <t>クブン</t>
    </rPh>
    <rPh sb="4" eb="6">
      <t>キジュン</t>
    </rPh>
    <phoneticPr fontId="1"/>
  </si>
  <si>
    <t>項目</t>
    <rPh sb="0" eb="2">
      <t>コウモク</t>
    </rPh>
    <phoneticPr fontId="1"/>
  </si>
  <si>
    <t>学会の定期講演会、研究集会、シンポジウム等で口頭発表した？</t>
    <phoneticPr fontId="3"/>
  </si>
  <si>
    <t>G:一般口頭発表</t>
    <rPh sb="2" eb="4">
      <t>イッパン</t>
    </rPh>
    <rPh sb="4" eb="6">
      <t>コウトウ</t>
    </rPh>
    <rPh sb="6" eb="8">
      <t>ハッピョウ</t>
    </rPh>
    <phoneticPr fontId="3"/>
  </si>
  <si>
    <t>公の研究機関、企業等あるいは大学等の編集発行する論文誌、紀要などで「A.研究論文」に準ずる論文？</t>
    <phoneticPr fontId="3"/>
  </si>
  <si>
    <t>著作本全般、分担で執筆した場合、概ね１章以上を分担している？</t>
    <phoneticPr fontId="3"/>
  </si>
  <si>
    <t>研究論文に準ずる内容であるが、必ずしもオリジナリティを要求されない、あるいは正式な査読過程のない論文もしくは解説記事？</t>
    <phoneticPr fontId="3"/>
  </si>
  <si>
    <t>H.その他の資料</t>
  </si>
  <si>
    <t>□大</t>
    <rPh sb="1" eb="2">
      <t>ダイ</t>
    </rPh>
    <phoneticPr fontId="1"/>
  </si>
  <si>
    <t>＜１．論文等発表＞の発表区分判断フロー</t>
    <rPh sb="10" eb="12">
      <t>ハッピョウ</t>
    </rPh>
    <rPh sb="12" eb="14">
      <t>クブン</t>
    </rPh>
    <rPh sb="14" eb="16">
      <t>ハンダン</t>
    </rPh>
    <phoneticPr fontId="3"/>
  </si>
  <si>
    <t>発表区分の追加（登録及び記入）</t>
    <rPh sb="0" eb="2">
      <t>ハッピョウ</t>
    </rPh>
    <rPh sb="2" eb="4">
      <t>クブン</t>
    </rPh>
    <rPh sb="5" eb="7">
      <t>ツイカ</t>
    </rPh>
    <rPh sb="8" eb="10">
      <t>トウロク</t>
    </rPh>
    <rPh sb="10" eb="11">
      <t>オヨ</t>
    </rPh>
    <rPh sb="12" eb="14">
      <t>キニュウ</t>
    </rPh>
    <phoneticPr fontId="3"/>
  </si>
  <si>
    <t>開催都市/発表会場</t>
    <rPh sb="0" eb="2">
      <t>カイサイ</t>
    </rPh>
    <rPh sb="2" eb="4">
      <t>トシ</t>
    </rPh>
    <rPh sb="5" eb="7">
      <t>ハッピョウ</t>
    </rPh>
    <rPh sb="7" eb="9">
      <t>カイジョウ</t>
    </rPh>
    <phoneticPr fontId="1"/>
  </si>
  <si>
    <t>累計値</t>
    <rPh sb="0" eb="2">
      <t>ルイケイ</t>
    </rPh>
    <rPh sb="2" eb="3">
      <t>チ</t>
    </rPh>
    <phoneticPr fontId="1"/>
  </si>
  <si>
    <t>当該年度集計値</t>
  </si>
  <si>
    <t>当該年度集計値</t>
    <rPh sb="0" eb="2">
      <t>トウガイ</t>
    </rPh>
    <rPh sb="2" eb="4">
      <t>ネンド</t>
    </rPh>
    <rPh sb="4" eb="6">
      <t>シュウケイ</t>
    </rPh>
    <rPh sb="6" eb="7">
      <t>チ</t>
    </rPh>
    <phoneticPr fontId="1"/>
  </si>
  <si>
    <t>開催都市/発表会場</t>
    <rPh sb="2" eb="4">
      <t>トシ</t>
    </rPh>
    <rPh sb="7" eb="9">
      <t>カイジョウ</t>
    </rPh>
    <phoneticPr fontId="1"/>
  </si>
  <si>
    <t>採録情報、講演区分、等</t>
    <rPh sb="0" eb="2">
      <t>サイロク</t>
    </rPh>
    <rPh sb="2" eb="4">
      <t>ジョウホウ</t>
    </rPh>
    <rPh sb="5" eb="7">
      <t>コウエン</t>
    </rPh>
    <rPh sb="7" eb="9">
      <t>クブン</t>
    </rPh>
    <rPh sb="10" eb="11">
      <t>トウ</t>
    </rPh>
    <phoneticPr fontId="1"/>
  </si>
  <si>
    <t>該当する区分を選択（プルダウン選択）してください。</t>
    <rPh sb="4" eb="6">
      <t>クブン</t>
    </rPh>
    <phoneticPr fontId="1"/>
  </si>
  <si>
    <t>△△（株）</t>
    <rPh sb="2" eb="5">
      <t>カブ</t>
    </rPh>
    <phoneticPr fontId="1"/>
  </si>
  <si>
    <t>他に区分されない成果。</t>
    <rPh sb="0" eb="1">
      <t>タ</t>
    </rPh>
    <rPh sb="2" eb="4">
      <t>クブン</t>
    </rPh>
    <rPh sb="8" eb="10">
      <t>セイカ</t>
    </rPh>
    <phoneticPr fontId="1"/>
  </si>
  <si>
    <t>開催都市/提案会場</t>
    <rPh sb="2" eb="4">
      <t>トシ</t>
    </rPh>
    <rPh sb="5" eb="7">
      <t>テイアン</t>
    </rPh>
    <rPh sb="7" eb="9">
      <t>カイジョウ</t>
    </rPh>
    <phoneticPr fontId="1"/>
  </si>
  <si>
    <t>１．からリンクしています。対象となる法人セルに「〇」（プルダウン選択）を付してください。</t>
    <phoneticPr fontId="1"/>
  </si>
  <si>
    <t>受賞等の場所</t>
    <rPh sb="0" eb="2">
      <t>ジュショウ</t>
    </rPh>
    <rPh sb="2" eb="3">
      <t>トウ</t>
    </rPh>
    <rPh sb="4" eb="6">
      <t>バショ</t>
    </rPh>
    <phoneticPr fontId="1"/>
  </si>
  <si>
    <t>〇</t>
  </si>
  <si>
    <t>掲載紙、展示等</t>
    <rPh sb="0" eb="3">
      <t>ケイサイシ</t>
    </rPh>
    <rPh sb="4" eb="6">
      <t>テンジ</t>
    </rPh>
    <rPh sb="6" eb="7">
      <t>トウ</t>
    </rPh>
    <phoneticPr fontId="1"/>
  </si>
  <si>
    <t>情報（紙面№、会場等）</t>
    <rPh sb="0" eb="2">
      <t>ジョウホウ</t>
    </rPh>
    <rPh sb="3" eb="5">
      <t>シメン</t>
    </rPh>
    <rPh sb="7" eb="9">
      <t>カイジョウ</t>
    </rPh>
    <rPh sb="9" eb="10">
      <t>トウ</t>
    </rPh>
    <phoneticPr fontId="1"/>
  </si>
  <si>
    <t>千葉市、□□国際展示場</t>
    <rPh sb="2" eb="3">
      <t>シ</t>
    </rPh>
    <rPh sb="6" eb="8">
      <t>コクサイ</t>
    </rPh>
    <rPh sb="8" eb="11">
      <t>テンジジョウ</t>
    </rPh>
    <phoneticPr fontId="1"/>
  </si>
  <si>
    <t>（株）△△、製品内覧会</t>
    <rPh sb="0" eb="3">
      <t>カブ</t>
    </rPh>
    <rPh sb="6" eb="8">
      <t>セイヒン</t>
    </rPh>
    <rPh sb="8" eb="11">
      <t>ナイランカイ</t>
    </rPh>
    <phoneticPr fontId="1"/>
  </si>
  <si>
    <t>千代田区　（株）△△、本社</t>
    <rPh sb="0" eb="3">
      <t>チヨダ</t>
    </rPh>
    <rPh sb="3" eb="4">
      <t>ク</t>
    </rPh>
    <rPh sb="5" eb="8">
      <t>カブ</t>
    </rPh>
    <rPh sb="11" eb="13">
      <t>ホンシャ</t>
    </rPh>
    <phoneticPr fontId="1"/>
  </si>
  <si>
    <t>発表区分の選択</t>
    <rPh sb="0" eb="2">
      <t>ハッピョウ</t>
    </rPh>
    <rPh sb="2" eb="4">
      <t>クブン</t>
    </rPh>
    <rPh sb="5" eb="7">
      <t>センタク</t>
    </rPh>
    <phoneticPr fontId="3"/>
  </si>
  <si>
    <t>Transmission of ・・・・・
新世代NWについて</t>
    <rPh sb="22" eb="25">
      <t>シンセダイ</t>
    </rPh>
    <phoneticPr fontId="1"/>
  </si>
  <si>
    <t>学術論文？</t>
    <rPh sb="0" eb="2">
      <t>ガクジュツ</t>
    </rPh>
    <rPh sb="2" eb="4">
      <t>ロンブン</t>
    </rPh>
    <phoneticPr fontId="3"/>
  </si>
  <si>
    <t>基調講演、招待講演、依頼講演については、その旨を「採録情報」欄へ記入してください。</t>
    <phoneticPr fontId="3"/>
  </si>
  <si>
    <t>学会等の学術団体が発行もしくは編集し定期的に刊行される正式な査読過程のある学術雑誌に、掲載された論文等？</t>
    <rPh sb="27" eb="29">
      <t>セイシキ</t>
    </rPh>
    <rPh sb="30" eb="32">
      <t>サドク</t>
    </rPh>
    <rPh sb="32" eb="34">
      <t>カテイ</t>
    </rPh>
    <rPh sb="50" eb="51">
      <t>トウ</t>
    </rPh>
    <phoneticPr fontId="3"/>
  </si>
  <si>
    <t>　　＜基本情報の記入事項＞</t>
    <rPh sb="3" eb="5">
      <t>キホン</t>
    </rPh>
    <rPh sb="5" eb="7">
      <t>ジョウホウ</t>
    </rPh>
    <rPh sb="8" eb="10">
      <t>キニュウ</t>
    </rPh>
    <rPh sb="10" eb="12">
      <t>ジコウ</t>
    </rPh>
    <phoneticPr fontId="1"/>
  </si>
  <si>
    <t>　１）記入詳細</t>
    <rPh sb="3" eb="5">
      <t>キニュウ</t>
    </rPh>
    <rPh sb="5" eb="7">
      <t>ショウサイ</t>
    </rPh>
    <phoneticPr fontId="1"/>
  </si>
  <si>
    <t>東京都　〇〇ホール</t>
    <phoneticPr fontId="1"/>
  </si>
  <si>
    <t>外国共著機関</t>
  </si>
  <si>
    <t>外国共同提案機関</t>
  </si>
  <si>
    <t>外国共同発表機関</t>
  </si>
  <si>
    <t>外国共同受賞等機関</t>
  </si>
  <si>
    <t>12/6 Vol.J101-A No.,8 pp106-108</t>
  </si>
  <si>
    <t>Vol.25 No.8 pp.910-915</t>
  </si>
  <si>
    <t>ポスターセッション（20xx/2/1～2/2）</t>
  </si>
  <si>
    <t>N0987</t>
  </si>
  <si>
    <t>8/1取材</t>
  </si>
  <si>
    <t>〇〇研究会誌　Vol5　pp550-556</t>
    <phoneticPr fontId="1"/>
  </si>
  <si>
    <t>UNIBO（Italy)
MITS(USA)</t>
  </si>
  <si>
    <t>NASA(USA)</t>
  </si>
  <si>
    <t>BT（UK)</t>
  </si>
  <si>
    <t>海外共著機関</t>
  </si>
  <si>
    <t>海外共同提案機関</t>
  </si>
  <si>
    <t>海外に拠点のある研究機関と共同提案した場合、その機関名、国名（いずれも略称で可）を記入してください。研究機関が複数ある場合は、連記してください。</t>
    <rPh sb="0" eb="2">
      <t>カイガイ</t>
    </rPh>
    <rPh sb="3" eb="5">
      <t>キョテン</t>
    </rPh>
    <rPh sb="8" eb="10">
      <t>ケンキュウ</t>
    </rPh>
    <rPh sb="10" eb="12">
      <t>キカン</t>
    </rPh>
    <rPh sb="13" eb="15">
      <t>キョウドウ</t>
    </rPh>
    <rPh sb="15" eb="17">
      <t>テイアン</t>
    </rPh>
    <rPh sb="19" eb="21">
      <t>バアイ</t>
    </rPh>
    <rPh sb="24" eb="26">
      <t>キカン</t>
    </rPh>
    <rPh sb="26" eb="27">
      <t>メイ</t>
    </rPh>
    <rPh sb="28" eb="30">
      <t>コクメイ</t>
    </rPh>
    <rPh sb="35" eb="36">
      <t>リャク</t>
    </rPh>
    <rPh sb="36" eb="37">
      <t>ショウ</t>
    </rPh>
    <rPh sb="38" eb="39">
      <t>カ</t>
    </rPh>
    <rPh sb="41" eb="43">
      <t>キニュウ</t>
    </rPh>
    <phoneticPr fontId="1"/>
  </si>
  <si>
    <t>海外に拠点のある研究機関と共同発表、共同出展等を行った場合、その機関名、国名（いずれも略称で可）を記入してください。研究機関が複数ある場合は、連記してください。</t>
    <rPh sb="0" eb="2">
      <t>カイガイ</t>
    </rPh>
    <rPh sb="3" eb="5">
      <t>キョテン</t>
    </rPh>
    <rPh sb="8" eb="10">
      <t>ケンキュウ</t>
    </rPh>
    <rPh sb="10" eb="12">
      <t>キカン</t>
    </rPh>
    <rPh sb="13" eb="15">
      <t>キョウドウ</t>
    </rPh>
    <rPh sb="15" eb="17">
      <t>ハッピョウ</t>
    </rPh>
    <rPh sb="18" eb="20">
      <t>キョウドウ</t>
    </rPh>
    <rPh sb="20" eb="22">
      <t>シュッテン</t>
    </rPh>
    <rPh sb="22" eb="23">
      <t>トウ</t>
    </rPh>
    <rPh sb="24" eb="25">
      <t>オコナ</t>
    </rPh>
    <rPh sb="27" eb="29">
      <t>バアイ</t>
    </rPh>
    <rPh sb="32" eb="34">
      <t>キカン</t>
    </rPh>
    <rPh sb="34" eb="35">
      <t>メイ</t>
    </rPh>
    <rPh sb="36" eb="38">
      <t>コクメイ</t>
    </rPh>
    <rPh sb="43" eb="44">
      <t>リャク</t>
    </rPh>
    <rPh sb="44" eb="45">
      <t>ショウ</t>
    </rPh>
    <rPh sb="46" eb="47">
      <t>カ</t>
    </rPh>
    <rPh sb="49" eb="51">
      <t>キニュウ</t>
    </rPh>
    <phoneticPr fontId="1"/>
  </si>
  <si>
    <t>海外共同発表機関</t>
  </si>
  <si>
    <t>海外共同受賞等機関</t>
  </si>
  <si>
    <t>海外に拠点のある研究機関と共同で受賞等があった場合、その機関名、国名（いずれも略称で可）を記入してください。研究機関が複数ある場合は、連記してください。</t>
    <rPh sb="0" eb="2">
      <t>カイガイ</t>
    </rPh>
    <rPh sb="3" eb="5">
      <t>キョテン</t>
    </rPh>
    <rPh sb="8" eb="10">
      <t>ケンキュウ</t>
    </rPh>
    <rPh sb="10" eb="12">
      <t>キカン</t>
    </rPh>
    <rPh sb="13" eb="15">
      <t>キョウドウ</t>
    </rPh>
    <rPh sb="16" eb="18">
      <t>ジュショウ</t>
    </rPh>
    <rPh sb="18" eb="19">
      <t>トウ</t>
    </rPh>
    <rPh sb="23" eb="25">
      <t>バアイ</t>
    </rPh>
    <rPh sb="28" eb="30">
      <t>キカン</t>
    </rPh>
    <rPh sb="30" eb="31">
      <t>メイ</t>
    </rPh>
    <rPh sb="32" eb="34">
      <t>コクメイ</t>
    </rPh>
    <rPh sb="39" eb="40">
      <t>リャク</t>
    </rPh>
    <rPh sb="40" eb="41">
      <t>ショウ</t>
    </rPh>
    <rPh sb="42" eb="43">
      <t>カ</t>
    </rPh>
    <rPh sb="45" eb="47">
      <t>キニュウ</t>
    </rPh>
    <phoneticPr fontId="1"/>
  </si>
  <si>
    <t>P.成果の実施</t>
    <rPh sb="2" eb="4">
      <t>セイカ</t>
    </rPh>
    <rPh sb="5" eb="7">
      <t>ジッシ</t>
    </rPh>
    <phoneticPr fontId="1"/>
  </si>
  <si>
    <t>Q.その他</t>
    <phoneticPr fontId="1"/>
  </si>
  <si>
    <t>P.成果の実施</t>
    <phoneticPr fontId="1"/>
  </si>
  <si>
    <t>実用化、商品化、事業化、サービス化、オープンソースなど成果の活用を行った場合。</t>
    <phoneticPr fontId="1"/>
  </si>
  <si>
    <t>４．表彰・受賞・その他（N.受賞、O.表彰、P.成果の実施、Q.その他）</t>
    <rPh sb="24" eb="26">
      <t>セイカ</t>
    </rPh>
    <rPh sb="27" eb="29">
      <t>ジッシ</t>
    </rPh>
    <phoneticPr fontId="1"/>
  </si>
  <si>
    <t>Q.その他</t>
    <rPh sb="4" eb="5">
      <t>タ</t>
    </rPh>
    <phoneticPr fontId="1"/>
  </si>
  <si>
    <t>Q.その他</t>
  </si>
  <si>
    <t>　　＜４．表彰・受賞・成果の実施・その他　各項目の記入事項、留意事項＞</t>
    <rPh sb="11" eb="13">
      <t>セイカ</t>
    </rPh>
    <rPh sb="14" eb="16">
      <t>ジッシ</t>
    </rPh>
    <rPh sb="30" eb="32">
      <t>リュウイ</t>
    </rPh>
    <rPh sb="32" eb="34">
      <t>ジコウ</t>
    </rPh>
    <phoneticPr fontId="1"/>
  </si>
  <si>
    <t>受賞等タイトル等</t>
    <rPh sb="0" eb="3">
      <t>ジュショウナド</t>
    </rPh>
    <rPh sb="7" eb="8">
      <t>トウ</t>
    </rPh>
    <phoneticPr fontId="1"/>
  </si>
  <si>
    <t>外国共同受賞等機関</t>
    <phoneticPr fontId="1"/>
  </si>
  <si>
    <t>受賞等タイトル等</t>
    <rPh sb="0" eb="2">
      <t>ジュショウ</t>
    </rPh>
    <rPh sb="2" eb="3">
      <t>トウ</t>
    </rPh>
    <rPh sb="7" eb="8">
      <t>トウ</t>
    </rPh>
    <phoneticPr fontId="1"/>
  </si>
  <si>
    <t>999A01</t>
    <phoneticPr fontId="1"/>
  </si>
  <si>
    <t>注：未発表、未実施のものは集計対象になりません。</t>
    <phoneticPr fontId="1"/>
  </si>
  <si>
    <t>注：未発表、未実施のものは集計対象になりません。</t>
    <phoneticPr fontId="1"/>
  </si>
  <si>
    <t>C2.収録論文</t>
    <phoneticPr fontId="3"/>
  </si>
  <si>
    <t>１．論文等発表（A.研究論文、B.小論文、C1.査読付収録論文、C2.収録論文、D.機関誌論文、E.著作等、F.学術解説等、G.一般口頭発表、H.その他資料）</t>
    <rPh sb="24" eb="26">
      <t>サドク</t>
    </rPh>
    <rPh sb="26" eb="27">
      <t>ツ</t>
    </rPh>
    <phoneticPr fontId="1"/>
  </si>
  <si>
    <t>C1.査読付収録論文</t>
  </si>
  <si>
    <t>C2.収録論文</t>
  </si>
  <si>
    <t>C1.査読付収録論文※</t>
    <rPh sb="5" eb="6">
      <t>ツ</t>
    </rPh>
    <phoneticPr fontId="1"/>
  </si>
  <si>
    <t>C2.収録論文※</t>
    <phoneticPr fontId="1"/>
  </si>
  <si>
    <t>著作本全般、分担で執筆した場合、概ね１章以上を分担しているもの。
（注：他は「H.その他資料」に分類してください。）</t>
    <rPh sb="48" eb="50">
      <t>ブンルイ</t>
    </rPh>
    <phoneticPr fontId="1"/>
  </si>
  <si>
    <t>研究論文に準ずる内容であるが、必ずしもオリジナリティを要求されない、あるいは正式な査読過程のない論文もしくは解説記事。
（注：ショートノートに準ずるものは「H．その他資料」に分類してください。）</t>
    <rPh sb="82" eb="83">
      <t>タ</t>
    </rPh>
    <rPh sb="83" eb="85">
      <t>シリョウ</t>
    </rPh>
    <rPh sb="87" eb="89">
      <t>ブンルイ</t>
    </rPh>
    <phoneticPr fontId="1"/>
  </si>
  <si>
    <t>上記以外や、アブストラクト集のみの場合</t>
    <rPh sb="0" eb="2">
      <t>ジョウキ</t>
    </rPh>
    <rPh sb="2" eb="4">
      <t>イガイ</t>
    </rPh>
    <rPh sb="13" eb="14">
      <t>シュウ</t>
    </rPh>
    <rPh sb="17" eb="19">
      <t>バアイ</t>
    </rPh>
    <phoneticPr fontId="3"/>
  </si>
  <si>
    <t>C2.収録論文</t>
    <phoneticPr fontId="1"/>
  </si>
  <si>
    <t>C1.査読付収録論文</t>
    <rPh sb="3" eb="5">
      <t>サドク</t>
    </rPh>
    <rPh sb="5" eb="6">
      <t>ツ</t>
    </rPh>
    <phoneticPr fontId="1"/>
  </si>
  <si>
    <t>外部発表一覧表</t>
    <phoneticPr fontId="1"/>
  </si>
  <si>
    <t>標準化提案・採択</t>
  </si>
  <si>
    <t>成果の実施・その他</t>
    <rPh sb="0" eb="2">
      <t>セイカ</t>
    </rPh>
    <rPh sb="3" eb="5">
      <t>ジッシ</t>
    </rPh>
    <rPh sb="8" eb="9">
      <t>タ</t>
    </rPh>
    <phoneticPr fontId="1"/>
  </si>
  <si>
    <t>「I.標準化提案」「J.標準化採択」の合計</t>
    <rPh sb="3" eb="6">
      <t>ヒョウジュンカ</t>
    </rPh>
    <rPh sb="6" eb="8">
      <t>テイアン</t>
    </rPh>
    <rPh sb="12" eb="15">
      <t>ヒョウジュンカ</t>
    </rPh>
    <rPh sb="15" eb="17">
      <t>サイタク</t>
    </rPh>
    <rPh sb="19" eb="21">
      <t>ゴウケイ</t>
    </rPh>
    <phoneticPr fontId="1"/>
  </si>
  <si>
    <t>「P.成果の実施」「Q.その他」の合計</t>
    <rPh sb="3" eb="5">
      <t>セイカ</t>
    </rPh>
    <rPh sb="6" eb="8">
      <t>ジッシ</t>
    </rPh>
    <rPh sb="14" eb="15">
      <t>タ</t>
    </rPh>
    <phoneticPr fontId="1"/>
  </si>
  <si>
    <t>標準化提案・採択</t>
    <rPh sb="0" eb="3">
      <t>ヒョウジュンカ</t>
    </rPh>
    <rPh sb="3" eb="5">
      <t>テイアン</t>
    </rPh>
    <rPh sb="6" eb="8">
      <t>サイタク</t>
    </rPh>
    <phoneticPr fontId="1"/>
  </si>
  <si>
    <t>　＜お願い＞</t>
    <phoneticPr fontId="1"/>
  </si>
  <si>
    <t>１．論文等発表（A.研究論文、B.小論文、C1.査読付収録論文、C2.収録論文、D.機関誌論文、E.著作等、F.学術解説等、G.一般口頭発表、H.その他資料）</t>
    <rPh sb="2" eb="4">
      <t>ロンブン</t>
    </rPh>
    <rPh sb="4" eb="5">
      <t>トウ</t>
    </rPh>
    <rPh sb="5" eb="7">
      <t>ハッピョウ</t>
    </rPh>
    <rPh sb="10" eb="12">
      <t>ケンキュウ</t>
    </rPh>
    <rPh sb="12" eb="14">
      <t>ロンブン</t>
    </rPh>
    <rPh sb="17" eb="20">
      <t>ショウロンブン</t>
    </rPh>
    <rPh sb="24" eb="26">
      <t>サドク</t>
    </rPh>
    <rPh sb="26" eb="27">
      <t>ツキ</t>
    </rPh>
    <rPh sb="27" eb="29">
      <t>シュウロク</t>
    </rPh>
    <rPh sb="29" eb="31">
      <t>ロンブン</t>
    </rPh>
    <rPh sb="35" eb="37">
      <t>シュウロク</t>
    </rPh>
    <rPh sb="37" eb="39">
      <t>ロンブン</t>
    </rPh>
    <rPh sb="42" eb="45">
      <t>キカンシ</t>
    </rPh>
    <rPh sb="45" eb="47">
      <t>ロンブン</t>
    </rPh>
    <rPh sb="50" eb="52">
      <t>チョサク</t>
    </rPh>
    <rPh sb="52" eb="53">
      <t>トウ</t>
    </rPh>
    <rPh sb="64" eb="66">
      <t>イッパン</t>
    </rPh>
    <rPh sb="66" eb="68">
      <t>コウトウ</t>
    </rPh>
    <rPh sb="68" eb="70">
      <t>ハッピョウ</t>
    </rPh>
    <rPh sb="75" eb="76">
      <t>タ</t>
    </rPh>
    <rPh sb="76" eb="78">
      <t>シリョウ</t>
    </rPh>
    <phoneticPr fontId="1"/>
  </si>
  <si>
    <t>「B.小論文」「C1.査読付収録論文」「C2.収録論文」「D.機関誌論文」「E.著書等」「F.学術解説」「G.一般口頭発表」「H.その他資料」の合計</t>
    <rPh sb="3" eb="4">
      <t>ショウ</t>
    </rPh>
    <rPh sb="4" eb="6">
      <t>ロンブン</t>
    </rPh>
    <rPh sb="11" eb="13">
      <t>サドク</t>
    </rPh>
    <rPh sb="13" eb="14">
      <t>ツキ</t>
    </rPh>
    <rPh sb="14" eb="16">
      <t>シュウロク</t>
    </rPh>
    <rPh sb="16" eb="18">
      <t>ロンブン</t>
    </rPh>
    <rPh sb="31" eb="34">
      <t>キカンシ</t>
    </rPh>
    <rPh sb="34" eb="36">
      <t>ロンブン</t>
    </rPh>
    <rPh sb="40" eb="42">
      <t>チョショ</t>
    </rPh>
    <rPh sb="42" eb="43">
      <t>トウ</t>
    </rPh>
    <rPh sb="47" eb="49">
      <t>ガクジュツ</t>
    </rPh>
    <rPh sb="49" eb="51">
      <t>カイセツ</t>
    </rPh>
    <rPh sb="55" eb="57">
      <t>イッパン</t>
    </rPh>
    <rPh sb="57" eb="59">
      <t>コウトウ</t>
    </rPh>
    <rPh sb="59" eb="61">
      <t>ハッピョウ</t>
    </rPh>
    <rPh sb="67" eb="68">
      <t>タ</t>
    </rPh>
    <rPh sb="68" eb="70">
      <t>シリョウ</t>
    </rPh>
    <rPh sb="72" eb="74">
      <t>ゴウケイ</t>
    </rPh>
    <phoneticPr fontId="1"/>
  </si>
  <si>
    <t>C1.査読付収録論文</t>
    <rPh sb="3" eb="5">
      <t>サドク</t>
    </rPh>
    <rPh sb="5" eb="6">
      <t>ツキ</t>
    </rPh>
    <phoneticPr fontId="3"/>
  </si>
  <si>
    <t>＜４．表彰・受賞・成果の実施・その他＞</t>
    <phoneticPr fontId="1"/>
  </si>
  <si>
    <t>＜３．成果発信＞</t>
    <rPh sb="3" eb="5">
      <t>セイカ</t>
    </rPh>
    <rPh sb="5" eb="7">
      <t>ハッシン</t>
    </rPh>
    <phoneticPr fontId="1"/>
  </si>
  <si>
    <t>＜２．標準化提案・採択＞</t>
    <rPh sb="3" eb="6">
      <t>ヒョウジュンカ</t>
    </rPh>
    <rPh sb="6" eb="8">
      <t>テイアン</t>
    </rPh>
    <rPh sb="9" eb="11">
      <t>サイタク</t>
    </rPh>
    <phoneticPr fontId="1"/>
  </si>
  <si>
    <t>＜１．論文等発表＞</t>
    <rPh sb="3" eb="5">
      <t>ロンブン</t>
    </rPh>
    <rPh sb="5" eb="6">
      <t>トウ</t>
    </rPh>
    <phoneticPr fontId="1"/>
  </si>
  <si>
    <t>一般商業雑誌、広報誌等に寄稿された解説、報告、紹介等を目的とした記事、プレプリント、他発表分類に該当しない外部発表資料。</t>
    <phoneticPr fontId="1"/>
  </si>
  <si>
    <t>一般商業雑誌、広報誌等に寄稿した解説、報告、紹介等を目的とした記事、プレプリント、他発表分類に該当しない外部発表資料</t>
    <phoneticPr fontId="3"/>
  </si>
  <si>
    <t>国立大学法人〇〇大学</t>
    <rPh sb="0" eb="2">
      <t>コクリツ</t>
    </rPh>
    <rPh sb="2" eb="4">
      <t>ダイガク</t>
    </rPh>
    <rPh sb="4" eb="6">
      <t>ホウジン</t>
    </rPh>
    <phoneticPr fontId="1"/>
  </si>
  <si>
    <t>開催都市（国名）/提案場所</t>
    <rPh sb="0" eb="2">
      <t>カイサイ</t>
    </rPh>
    <rPh sb="2" eb="4">
      <t>トシ</t>
    </rPh>
    <rPh sb="9" eb="11">
      <t>テイアン</t>
    </rPh>
    <rPh sb="11" eb="13">
      <t>バショ</t>
    </rPh>
    <phoneticPr fontId="1"/>
  </si>
  <si>
    <t>提案先（国際・国内）</t>
    <rPh sb="0" eb="2">
      <t>テイアン</t>
    </rPh>
    <rPh sb="2" eb="3">
      <t>サキ</t>
    </rPh>
    <phoneticPr fontId="1"/>
  </si>
  <si>
    <t>提案先（国際・国内）</t>
    <rPh sb="0" eb="2">
      <t>テイアン</t>
    </rPh>
    <rPh sb="2" eb="3">
      <t>サキ</t>
    </rPh>
    <rPh sb="4" eb="6">
      <t>コクサイ</t>
    </rPh>
    <rPh sb="7" eb="9">
      <t>コクナイ</t>
    </rPh>
    <phoneticPr fontId="1"/>
  </si>
  <si>
    <t>ISO/TC208/WG8（国際）</t>
    <rPh sb="14" eb="16">
      <t>コクサイ</t>
    </rPh>
    <phoneticPr fontId="1"/>
  </si>
  <si>
    <t>ITU-T SG19 Q22（国際）</t>
    <phoneticPr fontId="1"/>
  </si>
  <si>
    <t>ARIB（国内）</t>
    <rPh sb="5" eb="7">
      <t>コクナイ</t>
    </rPh>
    <phoneticPr fontId="1"/>
  </si>
  <si>
    <t>東京（日本）</t>
    <rPh sb="0" eb="2">
      <t>トウキョウ</t>
    </rPh>
    <rPh sb="3" eb="5">
      <t>ニホン</t>
    </rPh>
    <phoneticPr fontId="1"/>
  </si>
  <si>
    <t>フランクフルト（ドイツ）</t>
    <phoneticPr fontId="1"/>
  </si>
  <si>
    <t>ジュネーブ（スイス）</t>
    <phoneticPr fontId="1"/>
  </si>
  <si>
    <t>ARIB STD-TXX　Ver.X.XX</t>
    <phoneticPr fontId="1"/>
  </si>
  <si>
    <t>ARIB STD-TXX</t>
    <phoneticPr fontId="1"/>
  </si>
  <si>
    <t>〇〇技報</t>
    <phoneticPr fontId="1"/>
  </si>
  <si>
    <t>△△ マガジン 正月特大号</t>
    <rPh sb="8" eb="10">
      <t>ショウガツ</t>
    </rPh>
    <rPh sb="10" eb="13">
      <t>トクダイゴウ</t>
    </rPh>
    <phoneticPr fontId="1"/>
  </si>
  <si>
    <t>00年度上半期最優秀論文賞</t>
    <rPh sb="2" eb="4">
      <t>ネンド</t>
    </rPh>
    <rPh sb="4" eb="7">
      <t>カミハンキ</t>
    </rPh>
    <rPh sb="7" eb="10">
      <t>サイユウシュウ</t>
    </rPh>
    <phoneticPr fontId="1"/>
  </si>
  <si>
    <t>00年度情報化促進　□□大臣賞</t>
    <rPh sb="2" eb="4">
      <t>ネンド</t>
    </rPh>
    <rPh sb="4" eb="6">
      <t>ジョウホウ</t>
    </rPh>
    <rPh sb="6" eb="7">
      <t>カ</t>
    </rPh>
    <rPh sb="7" eb="9">
      <t>ソクシン</t>
    </rPh>
    <rPh sb="12" eb="14">
      <t>ダイジン</t>
    </rPh>
    <rPh sb="14" eb="15">
      <t>ショウ</t>
    </rPh>
    <phoneticPr fontId="1"/>
  </si>
  <si>
    <t>http;//www.xxx.co.jp/press/20yymmddindex.html</t>
    <phoneticPr fontId="1"/>
  </si>
  <si>
    <t>ITU-T G.799/Y.1883 (4/20xx)</t>
    <phoneticPr fontId="1"/>
  </si>
  <si>
    <t>20xx Vol.8 No.6</t>
    <phoneticPr fontId="1"/>
  </si>
  <si>
    <t>TTC（国内）</t>
    <rPh sb="4" eb="6">
      <t>コクナイ</t>
    </rPh>
    <phoneticPr fontId="1"/>
  </si>
  <si>
    <t>関連寄書 No.XXXX</t>
    <rPh sb="0" eb="2">
      <t>カンレン</t>
    </rPh>
    <rPh sb="2" eb="4">
      <t>キショ</t>
    </rPh>
    <phoneticPr fontId="1"/>
  </si>
  <si>
    <t>○○の国内標準における記述修正の提案</t>
    <rPh sb="3" eb="5">
      <t>コクナイ</t>
    </rPh>
    <rPh sb="5" eb="7">
      <t>ヒョウジュン</t>
    </rPh>
    <rPh sb="11" eb="15">
      <t>キジュツシュウセイ</t>
    </rPh>
    <rPh sb="16" eb="18">
      <t>テイアン</t>
    </rPh>
    <phoneticPr fontId="1"/>
  </si>
  <si>
    <t>発表した論文、発表のタイトルを記入してください。</t>
    <phoneticPr fontId="1"/>
  </si>
  <si>
    <t>採録誌名、学会、会議名称、研究会名称、投稿先機関の名称（略称でも可）を記入してください。</t>
    <rPh sb="0" eb="2">
      <t>サイロク</t>
    </rPh>
    <rPh sb="2" eb="4">
      <t>シメイ</t>
    </rPh>
    <rPh sb="13" eb="16">
      <t>ケンキュウカイ</t>
    </rPh>
    <rPh sb="16" eb="18">
      <t>メイショウ</t>
    </rPh>
    <rPh sb="21" eb="22">
      <t>サキ</t>
    </rPh>
    <phoneticPr fontId="1"/>
  </si>
  <si>
    <t>C1/C2.収録論文、G.一般口頭発表などの場合、開催都市と会場名を記入してください。学術雑誌への採録の場合は空欄で構いません。</t>
    <rPh sb="6" eb="8">
      <t>シュウロク</t>
    </rPh>
    <rPh sb="8" eb="10">
      <t>ロンブン</t>
    </rPh>
    <rPh sb="13" eb="15">
      <t>イッパン</t>
    </rPh>
    <rPh sb="15" eb="17">
      <t>コウトウ</t>
    </rPh>
    <rPh sb="17" eb="19">
      <t>ハッピョウ</t>
    </rPh>
    <rPh sb="22" eb="24">
      <t>バアイ</t>
    </rPh>
    <rPh sb="25" eb="27">
      <t>カイサイ</t>
    </rPh>
    <rPh sb="27" eb="29">
      <t>トシ</t>
    </rPh>
    <rPh sb="30" eb="32">
      <t>カイジョウ</t>
    </rPh>
    <rPh sb="32" eb="33">
      <t>メイ</t>
    </rPh>
    <rPh sb="43" eb="45">
      <t>ガクジュツ</t>
    </rPh>
    <rPh sb="45" eb="47">
      <t>ザッシ</t>
    </rPh>
    <rPh sb="49" eb="51">
      <t>サイロク</t>
    </rPh>
    <rPh sb="52" eb="54">
      <t>バアイ</t>
    </rPh>
    <rPh sb="55" eb="57">
      <t>クウラン</t>
    </rPh>
    <rPh sb="58" eb="59">
      <t>カマ</t>
    </rPh>
    <phoneticPr fontId="1"/>
  </si>
  <si>
    <t>海外に拠点のある研究機関と共著した場合、その機関名、国名（いずれも略称で可）を記入してください。研究機関が複数である場合は、連記してください。</t>
    <rPh sb="0" eb="2">
      <t>カイガイ</t>
    </rPh>
    <rPh sb="3" eb="5">
      <t>キョテン</t>
    </rPh>
    <rPh sb="8" eb="10">
      <t>ケンキュウ</t>
    </rPh>
    <rPh sb="10" eb="12">
      <t>キカン</t>
    </rPh>
    <rPh sb="13" eb="15">
      <t>キョウチョ</t>
    </rPh>
    <rPh sb="17" eb="19">
      <t>バアイ</t>
    </rPh>
    <rPh sb="22" eb="24">
      <t>キカン</t>
    </rPh>
    <rPh sb="24" eb="25">
      <t>メイ</t>
    </rPh>
    <rPh sb="26" eb="28">
      <t>コクメイ</t>
    </rPh>
    <rPh sb="33" eb="34">
      <t>リャク</t>
    </rPh>
    <rPh sb="34" eb="35">
      <t>ショウ</t>
    </rPh>
    <rPh sb="36" eb="37">
      <t>カ</t>
    </rPh>
    <rPh sb="39" eb="41">
      <t>キニュウ</t>
    </rPh>
    <rPh sb="48" eb="50">
      <t>ケンキュウ</t>
    </rPh>
    <rPh sb="50" eb="52">
      <t>キカン</t>
    </rPh>
    <rPh sb="53" eb="55">
      <t>フクスウ</t>
    </rPh>
    <rPh sb="58" eb="60">
      <t>バアイ</t>
    </rPh>
    <rPh sb="62" eb="64">
      <t>レンキ</t>
    </rPh>
    <phoneticPr fontId="1"/>
  </si>
  <si>
    <t>提案した寄書、採択のタイトルを記入してください。</t>
    <rPh sb="0" eb="2">
      <t>テイアン</t>
    </rPh>
    <rPh sb="4" eb="6">
      <t>キショ</t>
    </rPh>
    <rPh sb="7" eb="9">
      <t>サイタク</t>
    </rPh>
    <phoneticPr fontId="1"/>
  </si>
  <si>
    <t>会合が行われた開催都市名または会場名を記入してください。</t>
    <rPh sb="0" eb="2">
      <t>カイゴウ</t>
    </rPh>
    <rPh sb="3" eb="4">
      <t>オコナ</t>
    </rPh>
    <rPh sb="7" eb="9">
      <t>カイサイ</t>
    </rPh>
    <rPh sb="9" eb="11">
      <t>トシ</t>
    </rPh>
    <rPh sb="11" eb="12">
      <t>メイ</t>
    </rPh>
    <rPh sb="15" eb="17">
      <t>カイジョウ</t>
    </rPh>
    <rPh sb="17" eb="18">
      <t>メイ</t>
    </rPh>
    <phoneticPr fontId="1"/>
  </si>
  <si>
    <t>標準化提案、採択に係る、文書番号、規格番号、標準番号等を記入してください。</t>
    <rPh sb="0" eb="3">
      <t>ヒョウジュンカ</t>
    </rPh>
    <rPh sb="3" eb="5">
      <t>テイアン</t>
    </rPh>
    <rPh sb="6" eb="8">
      <t>サイタク</t>
    </rPh>
    <rPh sb="9" eb="10">
      <t>カカ</t>
    </rPh>
    <rPh sb="26" eb="27">
      <t>トウ</t>
    </rPh>
    <rPh sb="28" eb="30">
      <t>キニュウ</t>
    </rPh>
    <phoneticPr fontId="1"/>
  </si>
  <si>
    <t>プレスリリース、取材、報道、展示会等のタイトル、見出しを記入してください。</t>
    <rPh sb="8" eb="10">
      <t>シュザイ</t>
    </rPh>
    <rPh sb="11" eb="13">
      <t>ホウドウ</t>
    </rPh>
    <rPh sb="14" eb="17">
      <t>テンジカイ</t>
    </rPh>
    <rPh sb="17" eb="18">
      <t>トウ</t>
    </rPh>
    <rPh sb="24" eb="26">
      <t>ミダ</t>
    </rPh>
    <rPh sb="28" eb="30">
      <t>キニュウ</t>
    </rPh>
    <phoneticPr fontId="1"/>
  </si>
  <si>
    <t>成果発信を行った先を記入してください。</t>
    <rPh sb="0" eb="2">
      <t>セイカ</t>
    </rPh>
    <rPh sb="2" eb="4">
      <t>ハッシン</t>
    </rPh>
    <rPh sb="5" eb="6">
      <t>オコナ</t>
    </rPh>
    <rPh sb="8" eb="9">
      <t>サキ</t>
    </rPh>
    <rPh sb="10" eb="12">
      <t>キニュウ</t>
    </rPh>
    <phoneticPr fontId="1"/>
  </si>
  <si>
    <t>成果発信に係る情報（紙面№または展示開催都市地区名などと展示会場名）を記入してください。</t>
    <rPh sb="0" eb="2">
      <t>セイカ</t>
    </rPh>
    <rPh sb="2" eb="4">
      <t>ハッシン</t>
    </rPh>
    <rPh sb="5" eb="6">
      <t>カカ</t>
    </rPh>
    <rPh sb="7" eb="9">
      <t>ジョウホウ</t>
    </rPh>
    <rPh sb="10" eb="12">
      <t>シメン</t>
    </rPh>
    <rPh sb="16" eb="18">
      <t>テンジ</t>
    </rPh>
    <rPh sb="18" eb="20">
      <t>カイサイ</t>
    </rPh>
    <rPh sb="20" eb="22">
      <t>トシ</t>
    </rPh>
    <rPh sb="22" eb="24">
      <t>チク</t>
    </rPh>
    <rPh sb="24" eb="25">
      <t>メイ</t>
    </rPh>
    <rPh sb="28" eb="30">
      <t>テンジ</t>
    </rPh>
    <rPh sb="30" eb="32">
      <t>カイジョウ</t>
    </rPh>
    <rPh sb="32" eb="33">
      <t>メイ</t>
    </rPh>
    <phoneticPr fontId="1"/>
  </si>
  <si>
    <t>成果発信に係る関連情報（取材日、URL、展示内容と展示会開催期間　など）を記入してください。</t>
    <rPh sb="0" eb="2">
      <t>セイカ</t>
    </rPh>
    <rPh sb="2" eb="4">
      <t>ハッシン</t>
    </rPh>
    <rPh sb="5" eb="6">
      <t>カカ</t>
    </rPh>
    <rPh sb="7" eb="9">
      <t>カンレン</t>
    </rPh>
    <rPh sb="9" eb="11">
      <t>ジョウホウ</t>
    </rPh>
    <rPh sb="12" eb="14">
      <t>シュザイ</t>
    </rPh>
    <rPh sb="14" eb="15">
      <t>ビ</t>
    </rPh>
    <rPh sb="20" eb="22">
      <t>テンジ</t>
    </rPh>
    <rPh sb="22" eb="24">
      <t>ナイヨウ</t>
    </rPh>
    <rPh sb="25" eb="28">
      <t>テンジカイ</t>
    </rPh>
    <rPh sb="28" eb="30">
      <t>カイサイ</t>
    </rPh>
    <rPh sb="30" eb="32">
      <t>キカン</t>
    </rPh>
    <rPh sb="37" eb="39">
      <t>キニュウ</t>
    </rPh>
    <phoneticPr fontId="1"/>
  </si>
  <si>
    <t>受賞、表彰、成果の実施内容、その他のタイトルを記入してください。</t>
    <rPh sb="0" eb="2">
      <t>ジュショウ</t>
    </rPh>
    <rPh sb="3" eb="5">
      <t>ヒョウショウ</t>
    </rPh>
    <rPh sb="6" eb="8">
      <t>セイカ</t>
    </rPh>
    <rPh sb="9" eb="11">
      <t>ジッシ</t>
    </rPh>
    <rPh sb="11" eb="13">
      <t>ナイヨウ</t>
    </rPh>
    <rPh sb="16" eb="17">
      <t>タ</t>
    </rPh>
    <rPh sb="23" eb="25">
      <t>キニュウ</t>
    </rPh>
    <phoneticPr fontId="1"/>
  </si>
  <si>
    <t>主催機関を記入してください。</t>
    <rPh sb="0" eb="2">
      <t>シュサイ</t>
    </rPh>
    <rPh sb="2" eb="4">
      <t>キカン</t>
    </rPh>
    <rPh sb="5" eb="7">
      <t>キニュウ</t>
    </rPh>
    <phoneticPr fontId="1"/>
  </si>
  <si>
    <t>受賞、表彰を受けた都市名と会場名を記入してください。</t>
    <rPh sb="0" eb="2">
      <t>ジュショウ</t>
    </rPh>
    <rPh sb="3" eb="5">
      <t>ヒョウショウ</t>
    </rPh>
    <rPh sb="6" eb="7">
      <t>ウ</t>
    </rPh>
    <rPh sb="9" eb="11">
      <t>トシ</t>
    </rPh>
    <rPh sb="11" eb="12">
      <t>メイ</t>
    </rPh>
    <rPh sb="13" eb="15">
      <t>カイジョウ</t>
    </rPh>
    <rPh sb="15" eb="16">
      <t>メイ</t>
    </rPh>
    <phoneticPr fontId="1"/>
  </si>
  <si>
    <t>受賞、表彰内容、成果の実施、その他の関連情報を記入してください。</t>
    <rPh sb="0" eb="2">
      <t>ジュショウ</t>
    </rPh>
    <rPh sb="3" eb="5">
      <t>ヒョウショウ</t>
    </rPh>
    <rPh sb="5" eb="7">
      <t>ナイヨウ</t>
    </rPh>
    <rPh sb="8" eb="10">
      <t>セイカ</t>
    </rPh>
    <rPh sb="11" eb="13">
      <t>ジッシ</t>
    </rPh>
    <rPh sb="16" eb="17">
      <t>タ</t>
    </rPh>
    <rPh sb="18" eb="20">
      <t>カンレン</t>
    </rPh>
    <rPh sb="20" eb="22">
      <t>ジョウホウ</t>
    </rPh>
    <rPh sb="23" eb="25">
      <t>キニュウ</t>
    </rPh>
    <phoneticPr fontId="1"/>
  </si>
  <si>
    <t>管理番号：</t>
    <phoneticPr fontId="1"/>
  </si>
  <si>
    <t>〇〇良夫、△△太郎、□□次郎</t>
    <rPh sb="12" eb="14">
      <t>ジロウ</t>
    </rPh>
    <phoneticPr fontId="1"/>
  </si>
  <si>
    <t>事業者Ａ</t>
    <phoneticPr fontId="1"/>
  </si>
  <si>
    <t>事業者Ｂ</t>
    <phoneticPr fontId="1"/>
  </si>
  <si>
    <t>　・研究成果の実施（事業化、商品化、オープンソースなど）をした場合は、「知的財産権実施届出書」の届出を必ずお願いします。</t>
    <phoneticPr fontId="1"/>
  </si>
  <si>
    <t>事業者名：</t>
    <rPh sb="3" eb="4">
      <t>メイ</t>
    </rPh>
    <phoneticPr fontId="1"/>
  </si>
  <si>
    <t>様式１９－２（第３０条関係）　別紙２</t>
    <rPh sb="0" eb="2">
      <t>ヨウシキ</t>
    </rPh>
    <rPh sb="7" eb="8">
      <t>ダイ</t>
    </rPh>
    <rPh sb="10" eb="11">
      <t>ジョウ</t>
    </rPh>
    <rPh sb="11" eb="13">
      <t>カンケイ</t>
    </rPh>
    <rPh sb="15" eb="17">
      <t>ベッシ</t>
    </rPh>
    <phoneticPr fontId="1"/>
  </si>
  <si>
    <t>事業者名：</t>
    <rPh sb="0" eb="3">
      <t>ジギョウシャ</t>
    </rPh>
    <rPh sb="3" eb="4">
      <t>メイ</t>
    </rPh>
    <phoneticPr fontId="1"/>
  </si>
  <si>
    <t>事業者名：</t>
    <rPh sb="0" eb="4">
      <t>ジギョウシャメイ</t>
    </rPh>
    <phoneticPr fontId="1"/>
  </si>
  <si>
    <t>事業者名</t>
    <rPh sb="3" eb="4">
      <t>メイ</t>
    </rPh>
    <phoneticPr fontId="1"/>
  </si>
  <si>
    <t>採録情報［誌名、VOL、NO、PP］
、講演区分等</t>
    <rPh sb="22" eb="23">
      <t>ナド</t>
    </rPh>
    <phoneticPr fontId="1"/>
  </si>
  <si>
    <t>採録情報［誌名、VOL、NO、ｐｐ. ］
、講演区分等</t>
    <rPh sb="0" eb="2">
      <t>サイロク</t>
    </rPh>
    <rPh sb="2" eb="4">
      <t>ジョウホウ</t>
    </rPh>
    <rPh sb="5" eb="7">
      <t>シメイ</t>
    </rPh>
    <rPh sb="22" eb="24">
      <t>コウエン</t>
    </rPh>
    <rPh sb="24" eb="26">
      <t>クブン</t>
    </rPh>
    <rPh sb="26" eb="27">
      <t>ナド</t>
    </rPh>
    <phoneticPr fontId="1"/>
  </si>
  <si>
    <t>標準化関係文書
（文書番号、規格番号、標準番号等）</t>
    <rPh sb="23" eb="24">
      <t>ナド</t>
    </rPh>
    <phoneticPr fontId="1"/>
  </si>
  <si>
    <t>標準化関係文書
（文書番号、規格番号、標準番号等）</t>
    <rPh sb="0" eb="2">
      <t>ヒョウジュン</t>
    </rPh>
    <rPh sb="2" eb="3">
      <t>カ</t>
    </rPh>
    <rPh sb="3" eb="5">
      <t>カンケイ</t>
    </rPh>
    <rPh sb="5" eb="7">
      <t>ブンショ</t>
    </rPh>
    <rPh sb="9" eb="11">
      <t>ブンショ</t>
    </rPh>
    <rPh sb="11" eb="13">
      <t>バンゴウ</t>
    </rPh>
    <rPh sb="14" eb="16">
      <t>キカク</t>
    </rPh>
    <rPh sb="16" eb="18">
      <t>バンゴウ</t>
    </rPh>
    <rPh sb="19" eb="21">
      <t>ヒョウジュン</t>
    </rPh>
    <rPh sb="21" eb="23">
      <t>バンゴウ</t>
    </rPh>
    <rPh sb="23" eb="24">
      <t>ナド</t>
    </rPh>
    <phoneticPr fontId="1"/>
  </si>
  <si>
    <t>発表先、掲載紙等</t>
    <rPh sb="2" eb="3">
      <t>サキ</t>
    </rPh>
    <rPh sb="4" eb="7">
      <t>ケイサイシ</t>
    </rPh>
    <rPh sb="7" eb="8">
      <t>トウ</t>
    </rPh>
    <phoneticPr fontId="1"/>
  </si>
  <si>
    <t>関連情報（URL等）</t>
    <rPh sb="0" eb="2">
      <t>カンレン</t>
    </rPh>
    <rPh sb="2" eb="4">
      <t>ジョウホウ</t>
    </rPh>
    <rPh sb="8" eb="9">
      <t>ナド</t>
    </rPh>
    <phoneticPr fontId="1"/>
  </si>
  <si>
    <t>関連情報（URL等）</t>
    <rPh sb="2" eb="4">
      <t>ジョウホウ</t>
    </rPh>
    <rPh sb="8" eb="9">
      <t>ナド</t>
    </rPh>
    <phoneticPr fontId="1"/>
  </si>
  <si>
    <t>関連情報（受賞内容等）</t>
    <rPh sb="0" eb="2">
      <t>カンレン</t>
    </rPh>
    <rPh sb="2" eb="4">
      <t>ジョウホウ</t>
    </rPh>
    <rPh sb="5" eb="7">
      <t>ジュショウ</t>
    </rPh>
    <rPh sb="7" eb="9">
      <t>ナイヨウ</t>
    </rPh>
    <rPh sb="9" eb="10">
      <t>ナド</t>
    </rPh>
    <phoneticPr fontId="1"/>
  </si>
  <si>
    <r>
      <t>標準化機関、会合、WGの名称（略称でも可）を記入してください。なお、国際標準化活動と国内標準化活動を識別するために末尾に</t>
    </r>
    <r>
      <rPr>
        <b/>
        <sz val="9"/>
        <rFont val="ＭＳ ゴシック"/>
        <family val="3"/>
        <charset val="128"/>
      </rPr>
      <t>（国際）</t>
    </r>
    <r>
      <rPr>
        <sz val="9"/>
        <rFont val="ＭＳ ゴシック"/>
        <family val="3"/>
        <charset val="128"/>
      </rPr>
      <t>または</t>
    </r>
    <r>
      <rPr>
        <b/>
        <sz val="9"/>
        <rFont val="ＭＳ ゴシック"/>
        <family val="3"/>
        <charset val="128"/>
      </rPr>
      <t>（国内）</t>
    </r>
    <r>
      <rPr>
        <sz val="9"/>
        <rFont val="ＭＳ ゴシック"/>
        <family val="3"/>
        <charset val="128"/>
      </rPr>
      <t>を記入してください。</t>
    </r>
    <rPh sb="0" eb="3">
      <t>ヒョウジュンカ</t>
    </rPh>
    <rPh sb="3" eb="5">
      <t>キカン</t>
    </rPh>
    <rPh sb="6" eb="8">
      <t>カイゴウ</t>
    </rPh>
    <rPh sb="34" eb="41">
      <t>コクサイヒョウジュンカカツドウ</t>
    </rPh>
    <rPh sb="42" eb="49">
      <t>コクナイヒョウジュンカカツドウ</t>
    </rPh>
    <rPh sb="50" eb="52">
      <t>シキベツ</t>
    </rPh>
    <rPh sb="57" eb="59">
      <t>マツビ</t>
    </rPh>
    <rPh sb="61" eb="63">
      <t>コクサイ</t>
    </rPh>
    <rPh sb="68" eb="70">
      <t>コクナイ</t>
    </rPh>
    <rPh sb="72" eb="74">
      <t>キニュウ</t>
    </rPh>
    <phoneticPr fontId="1"/>
  </si>
  <si>
    <t>事業者名</t>
    <phoneticPr fontId="1"/>
  </si>
  <si>
    <r>
      <t xml:space="preserve">学会の定期講演会、研究集会、シンポジウム、セミナー、講演会の口頭発表で、「C1 査読付収録論文」、「C2収録論文」ではないもの。
【例：信学会総合大会、信学会ソサイエティ大会、物理学会年次大会】
</t>
    </r>
    <r>
      <rPr>
        <b/>
        <sz val="9"/>
        <rFont val="ＭＳ ゴシック"/>
        <family val="3"/>
        <charset val="128"/>
      </rPr>
      <t>（注：基調講演、招待講演、依頼講演については、その旨を採録情報欄へ記入し、外部発表一覧表提出時に発表プログラムも合わせて提出してください。）</t>
    </r>
    <rPh sb="40" eb="42">
      <t>サドク</t>
    </rPh>
    <rPh sb="42" eb="43">
      <t>ツ</t>
    </rPh>
    <rPh sb="52" eb="54">
      <t>シュウロク</t>
    </rPh>
    <rPh sb="54" eb="56">
      <t>ロンブン</t>
    </rPh>
    <rPh sb="135" eb="142">
      <t>ガイブハッピョウイチランヒョウ</t>
    </rPh>
    <rPh sb="142" eb="145">
      <t>テイシュツジ</t>
    </rPh>
    <rPh sb="146" eb="148">
      <t>ハッピョウ</t>
    </rPh>
    <rPh sb="154" eb="155">
      <t>ア</t>
    </rPh>
    <rPh sb="158" eb="160">
      <t>テイシュツ</t>
    </rPh>
    <phoneticPr fontId="1"/>
  </si>
  <si>
    <r>
      <t>※収録論文の共通事項
◆要約等のみの場合は「G.一般口頭発表」としてください。
◆収録論文は、開催者（学会等）の取り扱いにより、以下の通り外部発表の成果内容が異なりますのでご注意ください。
　①</t>
    </r>
    <r>
      <rPr>
        <b/>
        <sz val="9"/>
        <rFont val="ＭＳ ゴシック"/>
        <family val="3"/>
        <charset val="128"/>
      </rPr>
      <t>開催者（学会等）が、口頭発表に対応する収録論文として扱っている場合</t>
    </r>
    <r>
      <rPr>
        <sz val="9"/>
        <rFont val="ＭＳ ゴシック"/>
        <family val="3"/>
        <charset val="128"/>
      </rPr>
      <t xml:space="preserve">
　　発表件数は「１」。
　　　ただし、
　　　　　・収録論文が公表（出版）されない場合には「口頭発表」を成果とする。</t>
    </r>
    <r>
      <rPr>
        <u/>
        <sz val="9"/>
        <rFont val="ＭＳ ゴシック"/>
        <family val="3"/>
        <charset val="128"/>
      </rPr>
      <t>発表年月日は、口頭発表の日</t>
    </r>
    <r>
      <rPr>
        <sz val="9"/>
        <rFont val="ＭＳ ゴシック"/>
        <family val="3"/>
        <charset val="128"/>
      </rPr>
      <t>。
　　　　　・収録論文が公表（出版）される場合には「収録論文」を成果とする。</t>
    </r>
    <r>
      <rPr>
        <u/>
        <sz val="9"/>
        <rFont val="ＭＳ ゴシック"/>
        <family val="3"/>
        <charset val="128"/>
      </rPr>
      <t>発表年月日は、口頭発表、収録論文の何れか最も早い発表日（エビデンスにより確認）</t>
    </r>
    <r>
      <rPr>
        <sz val="9"/>
        <rFont val="ＭＳ ゴシック"/>
        <family val="3"/>
        <charset val="128"/>
      </rPr>
      <t>。
　　　</t>
    </r>
    <r>
      <rPr>
        <b/>
        <sz val="9"/>
        <color rgb="FFFF0000"/>
        <rFont val="ＭＳ ゴシック"/>
        <family val="3"/>
        <charset val="128"/>
      </rPr>
      <t>●C1,C2（収録論文）と、G（一般口頭発表）を重複して成果記載しないよう、注意してください。</t>
    </r>
    <r>
      <rPr>
        <sz val="9"/>
        <rFont val="ＭＳ ゴシック"/>
        <family val="3"/>
        <charset val="128"/>
      </rPr>
      <t xml:space="preserve">
　②</t>
    </r>
    <r>
      <rPr>
        <b/>
        <sz val="9"/>
        <rFont val="ＭＳ ゴシック"/>
        <family val="3"/>
        <charset val="128"/>
      </rPr>
      <t>開催者（学会等）が、口頭発表に対応する収録論文として扱っていない場合</t>
    </r>
    <r>
      <rPr>
        <sz val="9"/>
        <rFont val="ＭＳ ゴシック"/>
        <family val="3"/>
        <charset val="128"/>
      </rPr>
      <t xml:space="preserve">
　　発表件数は口頭発表と論文の計「２」。口頭発表と論文がそれぞれ別の成果になります。</t>
    </r>
    <r>
      <rPr>
        <u/>
        <sz val="9"/>
        <rFont val="ＭＳ ゴシック"/>
        <family val="3"/>
        <charset val="128"/>
      </rPr>
      <t>発表年月日は、口頭発表の発表日と論文発表日は別々</t>
    </r>
    <r>
      <rPr>
        <sz val="9"/>
        <rFont val="ＭＳ ゴシック"/>
        <family val="3"/>
        <charset val="128"/>
      </rPr>
      <t>で、それぞれの発表年月日は</t>
    </r>
    <r>
      <rPr>
        <u/>
        <sz val="9"/>
        <rFont val="ＭＳ ゴシック"/>
        <family val="3"/>
        <charset val="128"/>
      </rPr>
      <t>対象発表が初めて発表された日（エビデンスにより確認）</t>
    </r>
    <r>
      <rPr>
        <sz val="9"/>
        <rFont val="ＭＳ ゴシック"/>
        <family val="3"/>
        <charset val="128"/>
      </rPr>
      <t>。
　　例）口頭発表の中で優秀な発表について、開催者より勧められて別途論文を発表した場合</t>
    </r>
    <rPh sb="41" eb="45">
      <t>シュウロクロンブン</t>
    </rPh>
    <rPh sb="51" eb="54">
      <t>ガッカイトウ</t>
    </rPh>
    <rPh sb="56" eb="57">
      <t>ト</t>
    </rPh>
    <rPh sb="58" eb="59">
      <t>アツカ</t>
    </rPh>
    <rPh sb="64" eb="66">
      <t>イカ</t>
    </rPh>
    <rPh sb="67" eb="68">
      <t>トオ</t>
    </rPh>
    <rPh sb="69" eb="73">
      <t>ガイブハッピョウ</t>
    </rPh>
    <rPh sb="74" eb="76">
      <t>セイカ</t>
    </rPh>
    <rPh sb="76" eb="78">
      <t>ナイヨウ</t>
    </rPh>
    <rPh sb="79" eb="80">
      <t>コト</t>
    </rPh>
    <rPh sb="87" eb="89">
      <t>チュウイ</t>
    </rPh>
    <rPh sb="101" eb="104">
      <t>ガッカイトウ</t>
    </rPh>
    <rPh sb="133" eb="137">
      <t>ハッピョウケンスウ</t>
    </rPh>
    <rPh sb="157" eb="161">
      <t>シュウロクロンブン</t>
    </rPh>
    <rPh sb="183" eb="185">
      <t>セイカ</t>
    </rPh>
    <rPh sb="196" eb="200">
      <t>コウトウハッピョウ</t>
    </rPh>
    <rPh sb="201" eb="202">
      <t>ヒ</t>
    </rPh>
    <rPh sb="210" eb="214">
      <t>シュウロクロンブン</t>
    </rPh>
    <rPh sb="235" eb="237">
      <t>セイカ</t>
    </rPh>
    <rPh sb="241" eb="243">
      <t>ハッピョウ</t>
    </rPh>
    <rPh sb="243" eb="246">
      <t>ネンガッピ</t>
    </rPh>
    <rPh sb="248" eb="252">
      <t>コウトウハッピョウ</t>
    </rPh>
    <rPh sb="253" eb="257">
      <t>シュウロクロンブン</t>
    </rPh>
    <rPh sb="258" eb="259">
      <t>イズ</t>
    </rPh>
    <rPh sb="261" eb="262">
      <t>モット</t>
    </rPh>
    <rPh sb="263" eb="264">
      <t>ハヤ</t>
    </rPh>
    <rPh sb="265" eb="268">
      <t>ハッピョウビ</t>
    </rPh>
    <rPh sb="277" eb="279">
      <t>カクニン</t>
    </rPh>
    <rPh sb="292" eb="296">
      <t>シュウロクロンブン</t>
    </rPh>
    <rPh sb="313" eb="315">
      <t>セイカ</t>
    </rPh>
    <rPh sb="372" eb="376">
      <t>ハッピョウケンスウ</t>
    </rPh>
    <rPh sb="377" eb="381">
      <t>コウトウハッピョウ</t>
    </rPh>
    <rPh sb="385" eb="386">
      <t>ケイ</t>
    </rPh>
    <rPh sb="402" eb="403">
      <t>ベツ</t>
    </rPh>
    <rPh sb="404" eb="406">
      <t>セイカ</t>
    </rPh>
    <rPh sb="412" eb="417">
      <t>ハッピョウネンガッピ</t>
    </rPh>
    <rPh sb="419" eb="423">
      <t>コウトウハッピョウ</t>
    </rPh>
    <rPh sb="424" eb="427">
      <t>ハッピョウビ</t>
    </rPh>
    <rPh sb="428" eb="433">
      <t>ロンブンハッピョウビ</t>
    </rPh>
    <rPh sb="434" eb="436">
      <t>ベツベツ</t>
    </rPh>
    <rPh sb="449" eb="453">
      <t>タイショウハッピョウ</t>
    </rPh>
    <rPh sb="454" eb="455">
      <t>ハジ</t>
    </rPh>
    <rPh sb="457" eb="459">
      <t>ハッピョウ</t>
    </rPh>
    <rPh sb="462" eb="463">
      <t>ヒ</t>
    </rPh>
    <rPh sb="479" eb="480">
      <t>レイ</t>
    </rPh>
    <rPh sb="481" eb="485">
      <t>コウトウハッピョウ</t>
    </rPh>
    <rPh sb="486" eb="487">
      <t>ナカ</t>
    </rPh>
    <rPh sb="488" eb="490">
      <t>ユウシュウ</t>
    </rPh>
    <rPh sb="491" eb="493">
      <t>ハッピョウ</t>
    </rPh>
    <rPh sb="498" eb="501">
      <t>カイサイシャ</t>
    </rPh>
    <rPh sb="503" eb="504">
      <t>スス</t>
    </rPh>
    <rPh sb="508" eb="512">
      <t>ベットロンブン</t>
    </rPh>
    <rPh sb="513" eb="515">
      <t>ハッピョウ</t>
    </rPh>
    <rPh sb="517" eb="519">
      <t>バアイ</t>
    </rPh>
    <phoneticPr fontId="1"/>
  </si>
  <si>
    <r>
      <t>学会等の学術団体が発行もしくは編集し定期的に刊行される</t>
    </r>
    <r>
      <rPr>
        <b/>
        <u/>
        <sz val="9"/>
        <rFont val="ＭＳ ゴシック"/>
        <family val="3"/>
        <charset val="128"/>
      </rPr>
      <t>正式な査読過程のある学術雑誌</t>
    </r>
    <r>
      <rPr>
        <sz val="9"/>
        <rFont val="ＭＳ ゴシック"/>
        <family val="3"/>
        <charset val="128"/>
      </rPr>
      <t>に、正式な査読を受けて掲載されたオリジナル論文。
【例：Nature、Optics Express、Journal of Applied Physics、IEEE Transactions、信学会論文誌等】
（注：「B.小論文」に該当するものを除きます。　「正式な査読過程」とは「ピア・レビュー」を指します。）
（注：翻訳出版された論文は「H.その他資料」に分類してください。）</t>
    </r>
    <rPh sb="142" eb="143">
      <t>ナド</t>
    </rPh>
    <rPh sb="220" eb="222">
      <t>ブンルイ</t>
    </rPh>
    <phoneticPr fontId="1"/>
  </si>
  <si>
    <r>
      <t>学会の定期講演会、研究集会、シンポジウム等で口頭発表された後、プロシーディングとして刊行されたFull Paperに準ずる論文や予稿、論文形式のもので、</t>
    </r>
    <r>
      <rPr>
        <b/>
        <u/>
        <sz val="9"/>
        <rFont val="ＭＳ ゴシック"/>
        <family val="3"/>
        <charset val="128"/>
      </rPr>
      <t>査読過程が有る</t>
    </r>
    <r>
      <rPr>
        <sz val="9"/>
        <rFont val="ＭＳ ゴシック"/>
        <family val="3"/>
        <charset val="128"/>
      </rPr>
      <t xml:space="preserve">もの。【例：ECOC等】
</t>
    </r>
    <r>
      <rPr>
        <b/>
        <sz val="9"/>
        <rFont val="ＭＳ ゴシック"/>
        <family val="3"/>
        <charset val="128"/>
      </rPr>
      <t xml:space="preserve"> （注：基調講演、招待講演、依頼講演については、その旨を採録情報欄へ記入し、外部発表一覧表提出時に発表プログラムも合わせて提出してください。）</t>
    </r>
    <rPh sb="58" eb="59">
      <t>ジュン</t>
    </rPh>
    <rPh sb="76" eb="78">
      <t>サドク</t>
    </rPh>
    <rPh sb="78" eb="80">
      <t>カテイ</t>
    </rPh>
    <rPh sb="81" eb="82">
      <t>ア</t>
    </rPh>
    <rPh sb="93" eb="94">
      <t>ナド</t>
    </rPh>
    <phoneticPr fontId="1"/>
  </si>
  <si>
    <r>
      <t>学会の定期講演会、研究集会、シンポジウム等で口頭発表された後、プロシーディングとして刊行されたFull Paperに準ずる論文や予稿、論文形式のもので、</t>
    </r>
    <r>
      <rPr>
        <b/>
        <u/>
        <sz val="9"/>
        <rFont val="ＭＳ ゴシック"/>
        <family val="3"/>
        <charset val="128"/>
      </rPr>
      <t>査読過程が無い</t>
    </r>
    <r>
      <rPr>
        <sz val="9"/>
        <rFont val="ＭＳ ゴシック"/>
        <family val="3"/>
        <charset val="128"/>
      </rPr>
      <t>もの。【例：信学会研究会等】
基調講演、招待講演などで、査読過程が無く、プロシーディングとして刊行されるもの。</t>
    </r>
    <r>
      <rPr>
        <b/>
        <sz val="9"/>
        <rFont val="ＭＳ ゴシック"/>
        <family val="3"/>
        <charset val="128"/>
      </rPr>
      <t xml:space="preserve"> （注：基調講演、招待講演、依頼講演については、その旨を採録情報欄へ記入し、外部発表一覧表提出時に発表プログラムも合わせて提出してください。）</t>
    </r>
    <rPh sb="58" eb="59">
      <t>ジュン</t>
    </rPh>
    <rPh sb="95" eb="96">
      <t>ナド</t>
    </rPh>
    <phoneticPr fontId="1"/>
  </si>
  <si>
    <r>
      <t>学会等の学術団体が発行もしくは編集し定期的に刊行される</t>
    </r>
    <r>
      <rPr>
        <b/>
        <u/>
        <sz val="9"/>
        <rFont val="ＭＳ ゴシック"/>
        <family val="3"/>
        <charset val="128"/>
      </rPr>
      <t>正式な査読過程のある学術雑誌</t>
    </r>
    <r>
      <rPr>
        <sz val="9"/>
        <rFont val="ＭＳ ゴシック"/>
        <family val="3"/>
        <charset val="128"/>
      </rPr>
      <t>に掲載されたオリジナル論文で、小論文、研究速報、寄書、レター、ショートノート等。</t>
    </r>
    <phoneticPr fontId="1"/>
  </si>
  <si>
    <r>
      <t>標準化を目的にした寄書、提案。ITU、ISO等の公的国際標準化機関への直接的標準化提案だけではなく、標準化を目指したフォーラムなどの団体・グループへの提案や、WG設立への提案、ARIBやTTC等の国内標準への提案を含みます。
（注：</t>
    </r>
    <r>
      <rPr>
        <b/>
        <sz val="9"/>
        <rFont val="ＭＳ ゴシック"/>
        <family val="3"/>
        <charset val="128"/>
      </rPr>
      <t>国際、国内の区別</t>
    </r>
    <r>
      <rPr>
        <sz val="9"/>
        <rFont val="ＭＳ ゴシック"/>
        <family val="3"/>
        <charset val="128"/>
      </rPr>
      <t>、基本方針、新規定の提案、記述の修正などの区分について記入してください。）</t>
    </r>
    <rPh sb="22" eb="23">
      <t>ナド</t>
    </rPh>
    <rPh sb="104" eb="106">
      <t>テイアン</t>
    </rPh>
    <phoneticPr fontId="1"/>
  </si>
  <si>
    <r>
      <t>プロシーディングとして刊行されたFull Paperに準ずる論文や予稿、論文形式で</t>
    </r>
    <r>
      <rPr>
        <b/>
        <u/>
        <sz val="12"/>
        <rFont val="ＭＳ ゴシック"/>
        <family val="3"/>
        <charset val="128"/>
      </rPr>
      <t>査読過程の有る</t>
    </r>
    <r>
      <rPr>
        <sz val="12"/>
        <rFont val="ＭＳ ゴシック"/>
        <family val="3"/>
        <charset val="128"/>
      </rPr>
      <t>もの?</t>
    </r>
    <rPh sb="27" eb="28">
      <t>ジュン</t>
    </rPh>
    <rPh sb="41" eb="43">
      <t>サドク</t>
    </rPh>
    <rPh sb="43" eb="45">
      <t>カテイ</t>
    </rPh>
    <rPh sb="46" eb="47">
      <t>ア</t>
    </rPh>
    <phoneticPr fontId="3"/>
  </si>
  <si>
    <r>
      <t>プロシーディングとして刊行されたFull Paperに準ずる論文や予稿、論文形式で</t>
    </r>
    <r>
      <rPr>
        <b/>
        <u/>
        <sz val="12"/>
        <rFont val="ＭＳ ゴシック"/>
        <family val="3"/>
        <charset val="128"/>
      </rPr>
      <t>査読過程の無い</t>
    </r>
    <r>
      <rPr>
        <sz val="12"/>
        <rFont val="ＭＳ ゴシック"/>
        <family val="3"/>
        <charset val="128"/>
      </rPr>
      <t>もの?</t>
    </r>
    <rPh sb="27" eb="28">
      <t>ジュン</t>
    </rPh>
    <rPh sb="41" eb="43">
      <t>サドク</t>
    </rPh>
    <rPh sb="43" eb="45">
      <t>カテイ</t>
    </rPh>
    <rPh sb="46" eb="47">
      <t>ナ</t>
    </rPh>
    <phoneticPr fontId="3"/>
  </si>
  <si>
    <t>小論文、研究速報、寄書、レター、ショートノート等</t>
    <phoneticPr fontId="3"/>
  </si>
  <si>
    <r>
      <t>【集計表１（</t>
    </r>
    <r>
      <rPr>
        <b/>
        <sz val="11"/>
        <color rgb="FFFF0000"/>
        <rFont val="ＭＳ ゴシック"/>
        <family val="3"/>
        <charset val="128"/>
      </rPr>
      <t>自動集計につき入力不要・編集不可</t>
    </r>
    <r>
      <rPr>
        <b/>
        <sz val="11"/>
        <rFont val="ＭＳ ゴシック"/>
        <family val="3"/>
        <charset val="128"/>
      </rPr>
      <t xml:space="preserve">）】 </t>
    </r>
    <rPh sb="18" eb="22">
      <t>ヘンシュウフカ</t>
    </rPh>
    <phoneticPr fontId="1"/>
  </si>
  <si>
    <r>
      <t>【集計表２（</t>
    </r>
    <r>
      <rPr>
        <b/>
        <sz val="11"/>
        <color rgb="FFFF0000"/>
        <rFont val="ＭＳ ゴシック"/>
        <family val="3"/>
        <charset val="128"/>
      </rPr>
      <t>自動集計につき入力不要・編集不可</t>
    </r>
    <r>
      <rPr>
        <b/>
        <sz val="11"/>
        <rFont val="ＭＳ ゴシック"/>
        <family val="3"/>
        <charset val="128"/>
      </rPr>
      <t>）】　</t>
    </r>
    <r>
      <rPr>
        <b/>
        <sz val="11"/>
        <color rgb="FFFF0000"/>
        <rFont val="ＭＳ ゴシック"/>
        <family val="3"/>
        <charset val="128"/>
      </rPr>
      <t>注：未発表、未実施のものは集計対象になりません。</t>
    </r>
    <rPh sb="3" eb="4">
      <t>ヒョウ</t>
    </rPh>
    <rPh sb="18" eb="22">
      <t>ヘンシュウフカ</t>
    </rPh>
    <phoneticPr fontId="1"/>
  </si>
  <si>
    <t xml:space="preserve">【集計表１（自動集計につき入力不要）】 </t>
    <phoneticPr fontId="1"/>
  </si>
  <si>
    <t>【集計表２（自動集計につき入力不要）】注：未発表、未実施のものは集計対象になりません。</t>
    <rPh sb="3" eb="4">
      <t>ヒョウ</t>
    </rPh>
    <phoneticPr fontId="1"/>
  </si>
  <si>
    <t>「外部発表一覧表」は研究開発成果概要書、同成果報告書等で使用し、集計値は公表されます。</t>
    <rPh sb="10" eb="12">
      <t>ケンキュウ</t>
    </rPh>
    <rPh sb="12" eb="14">
      <t>カイハツ</t>
    </rPh>
    <rPh sb="16" eb="19">
      <t>ガイヨウショ</t>
    </rPh>
    <rPh sb="20" eb="21">
      <t>ドウ</t>
    </rPh>
    <rPh sb="21" eb="23">
      <t>セイカ</t>
    </rPh>
    <rPh sb="23" eb="26">
      <t>ホウコクショ</t>
    </rPh>
    <rPh sb="26" eb="27">
      <t>ナド</t>
    </rPh>
    <rPh sb="28" eb="30">
      <t>シヨウ</t>
    </rPh>
    <rPh sb="32" eb="34">
      <t>シュウケイ</t>
    </rPh>
    <rPh sb="34" eb="35">
      <t>チ</t>
    </rPh>
    <rPh sb="36" eb="38">
      <t>コウヒョウ</t>
    </rPh>
    <phoneticPr fontId="1"/>
  </si>
  <si>
    <t>共著の場合、共著者全ての氏名を記入してください。なお、発表者に「年度別実施計画書」に記入された研究員が必ず含まれていること。</t>
    <rPh sb="0" eb="2">
      <t>キョウチョ</t>
    </rPh>
    <rPh sb="3" eb="5">
      <t>バアイ</t>
    </rPh>
    <rPh sb="9" eb="10">
      <t>スベ</t>
    </rPh>
    <rPh sb="12" eb="14">
      <t>シメイ</t>
    </rPh>
    <rPh sb="15" eb="17">
      <t>キニュウ</t>
    </rPh>
    <rPh sb="27" eb="29">
      <t>ハッピョウ</t>
    </rPh>
    <rPh sb="29" eb="30">
      <t>シャ</t>
    </rPh>
    <rPh sb="42" eb="44">
      <t>キニュウ</t>
    </rPh>
    <rPh sb="51" eb="52">
      <t>カナラ</t>
    </rPh>
    <rPh sb="53" eb="54">
      <t>フク</t>
    </rPh>
    <phoneticPr fontId="1"/>
  </si>
  <si>
    <t>交付決定後に「発表した」日付順に記入してください。複数日にわたる場合は初日を記入してください。</t>
    <rPh sb="0" eb="5">
      <t>コウフケッテイゴ</t>
    </rPh>
    <rPh sb="7" eb="9">
      <t>ハッピョウ</t>
    </rPh>
    <phoneticPr fontId="1"/>
  </si>
  <si>
    <t>交付決定後に「提案した」または「採択された」日付順に記入してください。また、未来日の場合は空欄としてください。複数日にわたる場合は初日を記入してください。</t>
    <rPh sb="0" eb="5">
      <t>コウフケッテイゴ</t>
    </rPh>
    <rPh sb="7" eb="9">
      <t>テイアン</t>
    </rPh>
    <rPh sb="16" eb="18">
      <t>サイタク</t>
    </rPh>
    <phoneticPr fontId="1"/>
  </si>
  <si>
    <t>事業者名</t>
    <rPh sb="3" eb="4">
      <t>ホウミョウ</t>
    </rPh>
    <phoneticPr fontId="1"/>
  </si>
  <si>
    <r>
      <rPr>
        <b/>
        <sz val="9"/>
        <rFont val="ＭＳ ゴシック"/>
        <family val="3"/>
        <charset val="128"/>
      </rPr>
      <t>採録情報</t>
    </r>
    <r>
      <rPr>
        <sz val="9"/>
        <rFont val="ＭＳ ゴシック"/>
        <family val="3"/>
        <charset val="128"/>
      </rPr>
      <t>（採録誌、VOL、NO、pp等)、</t>
    </r>
    <r>
      <rPr>
        <b/>
        <sz val="9"/>
        <rFont val="ＭＳ ゴシック"/>
        <family val="3"/>
        <charset val="128"/>
      </rPr>
      <t>講演情報</t>
    </r>
    <r>
      <rPr>
        <sz val="9"/>
        <rFont val="ＭＳ ゴシック"/>
        <family val="3"/>
        <charset val="128"/>
      </rPr>
      <t>（セッション名、講演番号など）及び</t>
    </r>
    <r>
      <rPr>
        <b/>
        <sz val="9"/>
        <rFont val="ＭＳ ゴシック"/>
        <family val="3"/>
        <charset val="128"/>
      </rPr>
      <t>講演区分</t>
    </r>
    <r>
      <rPr>
        <sz val="9"/>
        <rFont val="ＭＳ ゴシック"/>
        <family val="3"/>
        <charset val="128"/>
      </rPr>
      <t>（一般講演、基調講演、招待講演、依頼講演等）を記入してください。</t>
    </r>
    <rPh sb="0" eb="2">
      <t>サイロク</t>
    </rPh>
    <rPh sb="2" eb="4">
      <t>ジョウホウ</t>
    </rPh>
    <rPh sb="5" eb="7">
      <t>サイロク</t>
    </rPh>
    <rPh sb="7" eb="8">
      <t>シ</t>
    </rPh>
    <rPh sb="18" eb="19">
      <t>ナド</t>
    </rPh>
    <rPh sb="21" eb="25">
      <t>コウエンジョウホウ</t>
    </rPh>
    <rPh sb="31" eb="32">
      <t>メイ</t>
    </rPh>
    <rPh sb="33" eb="37">
      <t>コウエンバンゴウ</t>
    </rPh>
    <rPh sb="40" eb="41">
      <t>オヨ</t>
    </rPh>
    <rPh sb="42" eb="44">
      <t>コウエン</t>
    </rPh>
    <rPh sb="44" eb="46">
      <t>クブン</t>
    </rPh>
    <rPh sb="47" eb="51">
      <t>イッパンコウエン</t>
    </rPh>
    <rPh sb="69" eb="71">
      <t>キニュウ</t>
    </rPh>
    <phoneticPr fontId="1"/>
  </si>
  <si>
    <t>交付決定後に「公表した」「実施した」日付順に記入してください。また、未来日の場合は空欄としてください。複数日にわたる場合は初日を記入してください。</t>
    <rPh sb="0" eb="5">
      <t>コウフケッテイゴ</t>
    </rPh>
    <rPh sb="7" eb="9">
      <t>コウヒョウ</t>
    </rPh>
    <rPh sb="13" eb="15">
      <t>ジッシ</t>
    </rPh>
    <rPh sb="18" eb="20">
      <t>ヒヅケ</t>
    </rPh>
    <rPh sb="20" eb="21">
      <t>ジュン</t>
    </rPh>
    <rPh sb="64" eb="66">
      <t>キニュウ</t>
    </rPh>
    <phoneticPr fontId="1"/>
  </si>
  <si>
    <t>交付決定後に「表彰、受賞した」「その他の成果」日付順に記入してください。また、未来日の場合は空欄としてください。複数日にわたる場合は初日を記入してください。</t>
    <rPh sb="0" eb="5">
      <t>コウフケッテイゴ</t>
    </rPh>
    <rPh sb="7" eb="9">
      <t>ヒョウショウ</t>
    </rPh>
    <rPh sb="10" eb="12">
      <t>ジュショウ</t>
    </rPh>
    <rPh sb="18" eb="19">
      <t>ホカ</t>
    </rPh>
    <rPh sb="20" eb="22">
      <t>セイカ</t>
    </rPh>
    <rPh sb="23" eb="25">
      <t>ヒヅケ</t>
    </rPh>
    <rPh sb="69" eb="71">
      <t>キニュウ</t>
    </rPh>
    <phoneticPr fontId="1"/>
  </si>
  <si>
    <t>研究開発プロジェクト名：</t>
    <rPh sb="0" eb="4">
      <t>ケンキュウカイハツ</t>
    </rPh>
    <rPh sb="10" eb="11">
      <t>メイ</t>
    </rPh>
    <phoneticPr fontId="1"/>
  </si>
  <si>
    <t>　・本様式に記入いただくのは、交付決定後の発表に限ります。なお、対象となる研究開発プロジェクトに関係ない論文等の成果は記入しないでください。</t>
    <rPh sb="15" eb="17">
      <t>コウフ</t>
    </rPh>
    <rPh sb="17" eb="19">
      <t>ケッテイ</t>
    </rPh>
    <rPh sb="19" eb="20">
      <t>ゴ</t>
    </rPh>
    <rPh sb="37" eb="39">
      <t>ケンキュウ</t>
    </rPh>
    <rPh sb="39" eb="41">
      <t>カイハツ</t>
    </rPh>
    <phoneticPr fontId="1"/>
  </si>
  <si>
    <t>　・研究開発プロジェクト終了後５年の間に、当該プロジェクトに係る「論文等発表」、「標準化提案・採択」、「成果発信」、「受賞・表彰・その他」などが生じた場合、本様式にて機構に報告してください。</t>
    <rPh sb="2" eb="6">
      <t>ケンキュウカイハツ</t>
    </rPh>
    <rPh sb="21" eb="23">
      <t>トウガイ</t>
    </rPh>
    <rPh sb="83" eb="85">
      <t>キコウ</t>
    </rPh>
    <phoneticPr fontId="1"/>
  </si>
  <si>
    <t>研究開発プロジェクト：</t>
    <rPh sb="0" eb="4">
      <t>ケンキュウカイハツ</t>
    </rPh>
    <phoneticPr fontId="1"/>
  </si>
  <si>
    <t>外国共同提案機関</t>
    <phoneticPr fontId="1"/>
  </si>
  <si>
    <t>外国共同発表機関</t>
    <phoneticPr fontId="1"/>
  </si>
  <si>
    <t>研究開発プロジェクトの名称を記入してください。</t>
    <rPh sb="0" eb="4">
      <t>ケンキュウカイハツ</t>
    </rPh>
    <rPh sb="11" eb="13">
      <t>メイショウ</t>
    </rPh>
    <rPh sb="14" eb="16">
      <t>キニュウ</t>
    </rPh>
    <phoneticPr fontId="1"/>
  </si>
  <si>
    <t>左端から代表研究者、研究分担者を記入してください。対象となる法人セルに「〇」（プルダウン選択）を付してください。</t>
    <rPh sb="10" eb="12">
      <t>ケンキュウ</t>
    </rPh>
    <rPh sb="12" eb="14">
      <t>ブンタン</t>
    </rPh>
    <rPh sb="14" eb="15">
      <t>シャ</t>
    </rPh>
    <rPh sb="25" eb="27">
      <t>タイショウ</t>
    </rPh>
    <rPh sb="30" eb="32">
      <t>ホウジン</t>
    </rPh>
    <rPh sb="44" eb="46">
      <t>センタク</t>
    </rPh>
    <rPh sb="48" eb="49">
      <t>フ</t>
    </rPh>
    <phoneticPr fontId="1"/>
  </si>
  <si>
    <t>代表研究者及び全ての研究分担者の正式法人名を記入してください。</t>
    <rPh sb="0" eb="2">
      <t>ダイヒョウ</t>
    </rPh>
    <rPh sb="2" eb="4">
      <t>ケンキュウ</t>
    </rPh>
    <rPh sb="4" eb="5">
      <t>シャ</t>
    </rPh>
    <rPh sb="5" eb="6">
      <t>オヨ</t>
    </rPh>
    <rPh sb="7" eb="8">
      <t>スベ</t>
    </rPh>
    <rPh sb="10" eb="12">
      <t>ケンキュウ</t>
    </rPh>
    <rPh sb="12" eb="14">
      <t>ブンタン</t>
    </rPh>
    <rPh sb="14" eb="15">
      <t>シャ</t>
    </rPh>
    <rPh sb="16" eb="18">
      <t>セイシキ</t>
    </rPh>
    <rPh sb="18" eb="20">
      <t>ホウジン</t>
    </rPh>
    <rPh sb="20" eb="21">
      <t>メイ</t>
    </rPh>
    <rPh sb="22" eb="24">
      <t>キニュウ</t>
    </rPh>
    <phoneticPr fontId="1"/>
  </si>
  <si>
    <t>当該事業年度の最終日：</t>
    <rPh sb="0" eb="2">
      <t>トウガイ</t>
    </rPh>
    <rPh sb="2" eb="6">
      <t>ジギョウネンド</t>
    </rPh>
    <rPh sb="7" eb="10">
      <t>サイシュウビ</t>
    </rPh>
    <phoneticPr fontId="1"/>
  </si>
  <si>
    <t xml:space="preserve">　・本様式は、代表研究者が作成してください（研究グループで研究開発プロジェクトを実施している場合、代表研究者が研究開発プロジェクト全体の成果を取りまとめてください。）。 </t>
    <rPh sb="2" eb="5">
      <t>ホンヨウシキ</t>
    </rPh>
    <rPh sb="13" eb="15">
      <t>サクセイハッピョウ</t>
    </rPh>
    <phoneticPr fontId="1"/>
  </si>
  <si>
    <t>　・提出の際、発表区分A,B,C(C1,C2)は発表のエビデンスが必要です。また、基調講演、招待講演、依頼講演の発表の場合は、当該発表のプログラムを本様式と合わせて提出してください。</t>
    <rPh sb="41" eb="45">
      <t>キチョウコウエン</t>
    </rPh>
    <rPh sb="46" eb="50">
      <t>ショウタイコウエン</t>
    </rPh>
    <rPh sb="51" eb="55">
      <t>イライコウエン</t>
    </rPh>
    <rPh sb="56" eb="58">
      <t>ハッピョウ</t>
    </rPh>
    <rPh sb="59" eb="61">
      <t>バアイ</t>
    </rPh>
    <rPh sb="63" eb="67">
      <t>トウガイハッピョウ</t>
    </rPh>
    <rPh sb="74" eb="77">
      <t>ホンヨウシキ</t>
    </rPh>
    <rPh sb="78" eb="79">
      <t>ア</t>
    </rPh>
    <rPh sb="82" eb="84">
      <t>テイシュツ</t>
    </rPh>
    <phoneticPr fontId="1"/>
  </si>
  <si>
    <r>
      <t>　・初回提出時は「黒字」で記載してください。２回目提出時は、前回提出時からの差分が分かるよう、更新箇所を「</t>
    </r>
    <r>
      <rPr>
        <sz val="10.5"/>
        <color rgb="FFFF0000"/>
        <rFont val="ＭＳ ゴシック"/>
        <family val="3"/>
        <charset val="128"/>
      </rPr>
      <t>赤字</t>
    </r>
    <r>
      <rPr>
        <sz val="10.5"/>
        <rFont val="ＭＳ ゴシック"/>
        <family val="3"/>
        <charset val="128"/>
      </rPr>
      <t>」にしてください。３回目以降の提出時は、前回までの「</t>
    </r>
    <r>
      <rPr>
        <sz val="10.5"/>
        <color rgb="FFFF0000"/>
        <rFont val="ＭＳ ゴシック"/>
        <family val="3"/>
        <charset val="128"/>
      </rPr>
      <t>赤字</t>
    </r>
    <r>
      <rPr>
        <sz val="10.5"/>
        <rFont val="ＭＳ ゴシック"/>
        <family val="3"/>
        <charset val="128"/>
      </rPr>
      <t>」箇所を「黒字」にした上で、更新箇所を「</t>
    </r>
    <r>
      <rPr>
        <sz val="10.5"/>
        <color rgb="FFFF0000"/>
        <rFont val="ＭＳ ゴシック"/>
        <family val="3"/>
        <charset val="128"/>
      </rPr>
      <t>赤字</t>
    </r>
    <r>
      <rPr>
        <sz val="10.5"/>
        <rFont val="ＭＳ ゴシック"/>
        <family val="3"/>
        <charset val="128"/>
      </rPr>
      <t>」にしてください。</t>
    </r>
    <phoneticPr fontId="1"/>
  </si>
  <si>
    <t>当該事業年度の最終日：</t>
    <rPh sb="0" eb="2">
      <t>トウガイ</t>
    </rPh>
    <rPh sb="2" eb="4">
      <t>ジギョウ</t>
    </rPh>
    <rPh sb="4" eb="6">
      <t>ネンド</t>
    </rPh>
    <rPh sb="7" eb="10">
      <t>サイシュウビ</t>
    </rPh>
    <phoneticPr fontId="1"/>
  </si>
  <si>
    <t>当該事業年度の最終日を必ず記入してください。</t>
    <rPh sb="0" eb="6">
      <t>トウガイジギョウネンド</t>
    </rPh>
    <rPh sb="7" eb="10">
      <t>サイシュウビ</t>
    </rPh>
    <phoneticPr fontId="1"/>
  </si>
  <si>
    <t>管理番号を半角で記入してください。</t>
    <rPh sb="5" eb="7">
      <t>ハンカク</t>
    </rPh>
    <rPh sb="8" eb="10">
      <t>キニュウ</t>
    </rPh>
    <phoneticPr fontId="1"/>
  </si>
  <si>
    <t>共同受賞等の場合は、全ての受賞者氏名を記入してください。なお、受賞者に「年度別実施計画書」の登録研究員が含まれている必要があります。人物が特定できない場合は、空欄で構いません。</t>
    <rPh sb="0" eb="2">
      <t>キョウドウ</t>
    </rPh>
    <rPh sb="2" eb="4">
      <t>ジュショウ</t>
    </rPh>
    <rPh sb="4" eb="5">
      <t>トウ</t>
    </rPh>
    <rPh sb="6" eb="8">
      <t>バアイ</t>
    </rPh>
    <rPh sb="13" eb="15">
      <t>ジュショウ</t>
    </rPh>
    <rPh sb="19" eb="21">
      <t>キニュウ</t>
    </rPh>
    <rPh sb="31" eb="33">
      <t>ジュショウ</t>
    </rPh>
    <rPh sb="52" eb="53">
      <t>フク</t>
    </rPh>
    <rPh sb="58" eb="60">
      <t>ヒツヨウ</t>
    </rPh>
    <rPh sb="66" eb="68">
      <t>ジンブツ</t>
    </rPh>
    <rPh sb="82" eb="83">
      <t>カマ</t>
    </rPh>
    <phoneticPr fontId="1"/>
  </si>
  <si>
    <t>注1：プレスリリースや展示会、また取材を受ける場合には、検討段階で、メールにて事前にNICT担当者に連絡してください。
注2：L.報道はWeb掲載含め各報道をそれぞれ成果とする。</t>
    <rPh sb="60" eb="61">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</si>
</sst>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1" x14ac:knownFonts="1">
    <font>
      <sz val="11"/>
      <name val="ＭＳ Ｐゴシック"/>
      <family val="3"/>
      <charset val="128"/>
    </font>
    <font>
      <sz val="6"/>
      <name val="ＭＳ Ｐゴシック"/>
      <family val="3"/>
      <charset val="128"/>
    </font>
    <font>
      <sz val="9"/>
      <color indexed="81"/>
      <name val="ＭＳ Ｐゴシック"/>
      <family val="3"/>
      <charset val="128"/>
    </font>
    <font>
      <sz val="6"/>
      <name val="HG丸ｺﾞｼｯｸM-PRO"/>
      <family val="3"/>
      <charset val="128"/>
    </font>
    <font>
      <sz val="12"/>
      <color theme="1"/>
      <name val="HG丸ｺﾞｼｯｸM-PRO"/>
      <family val="3"/>
      <charset val="128"/>
    </font>
    <font>
      <u/>
      <sz val="11"/>
      <color theme="10"/>
      <name val="ＭＳ Ｐゴシック"/>
      <family val="3"/>
      <charset val="128"/>
    </font>
    <font>
      <sz val="11"/>
      <color indexed="81"/>
      <name val="ＭＳ Ｐゴシック"/>
      <family val="3"/>
      <charset val="128"/>
    </font>
    <font>
      <b/>
      <sz val="10"/>
      <name val="ＭＳ ゴシック"/>
      <family val="3"/>
      <charset val="128"/>
    </font>
    <font>
      <b/>
      <sz val="14"/>
      <name val="ＭＳ ゴシック"/>
      <family val="3"/>
      <charset val="128"/>
    </font>
    <font>
      <sz val="12"/>
      <name val="ＭＳ ゴシック"/>
      <family val="3"/>
      <charset val="128"/>
    </font>
    <font>
      <sz val="9"/>
      <name val="ＭＳ ゴシック"/>
      <family val="3"/>
      <charset val="128"/>
    </font>
    <font>
      <sz val="9"/>
      <color theme="0"/>
      <name val="ＭＳ ゴシック"/>
      <family val="3"/>
      <charset val="128"/>
    </font>
    <font>
      <b/>
      <sz val="9"/>
      <name val="ＭＳ ゴシック"/>
      <family val="3"/>
      <charset val="128"/>
    </font>
    <font>
      <sz val="9"/>
      <color rgb="FFFF0000"/>
      <name val="ＭＳ ゴシック"/>
      <family val="3"/>
      <charset val="128"/>
    </font>
    <font>
      <b/>
      <sz val="9"/>
      <color theme="0"/>
      <name val="ＭＳ ゴシック"/>
      <family val="3"/>
      <charset val="128"/>
    </font>
    <font>
      <sz val="8"/>
      <name val="ＭＳ ゴシック"/>
      <family val="3"/>
      <charset val="128"/>
    </font>
    <font>
      <b/>
      <sz val="8"/>
      <color indexed="81"/>
      <name val="ＭＳ ゴシック"/>
      <family val="3"/>
      <charset val="128"/>
    </font>
    <font>
      <b/>
      <sz val="9"/>
      <color indexed="10"/>
      <name val="ＭＳ ゴシック"/>
      <family val="3"/>
      <charset val="128"/>
    </font>
    <font>
      <sz val="9"/>
      <color indexed="10"/>
      <name val="ＭＳ ゴシック"/>
      <family val="3"/>
      <charset val="128"/>
    </font>
    <font>
      <b/>
      <sz val="12"/>
      <name val="ＭＳ ゴシック"/>
      <family val="3"/>
      <charset val="128"/>
    </font>
    <font>
      <b/>
      <sz val="10.5"/>
      <name val="ＭＳ ゴシック"/>
      <family val="3"/>
      <charset val="128"/>
    </font>
    <font>
      <sz val="10.5"/>
      <name val="ＭＳ ゴシック"/>
      <family val="3"/>
      <charset val="128"/>
    </font>
    <font>
      <sz val="10.5"/>
      <color rgb="FFFF0000"/>
      <name val="ＭＳ ゴシック"/>
      <family val="3"/>
      <charset val="128"/>
    </font>
    <font>
      <sz val="10"/>
      <name val="ＭＳ ゴシック"/>
      <family val="3"/>
      <charset val="128"/>
    </font>
    <font>
      <sz val="11"/>
      <name val="ＭＳ ゴシック"/>
      <family val="3"/>
      <charset val="128"/>
    </font>
    <font>
      <u/>
      <sz val="11"/>
      <color theme="10"/>
      <name val="ＭＳ ゴシック"/>
      <family val="3"/>
      <charset val="128"/>
    </font>
    <font>
      <b/>
      <sz val="11"/>
      <name val="ＭＳ ゴシック"/>
      <family val="3"/>
      <charset val="128"/>
    </font>
    <font>
      <b/>
      <sz val="11"/>
      <color rgb="FFFF0000"/>
      <name val="ＭＳ ゴシック"/>
      <family val="3"/>
      <charset val="128"/>
    </font>
    <font>
      <sz val="14"/>
      <name val="ＭＳ ゴシック"/>
      <family val="3"/>
      <charset val="128"/>
    </font>
    <font>
      <sz val="11"/>
      <color rgb="FFFF0000"/>
      <name val="ＭＳ ゴシック"/>
      <family val="3"/>
      <charset val="128"/>
    </font>
    <font>
      <strike/>
      <sz val="9"/>
      <color rgb="FFFF0000"/>
      <name val="ＭＳ ゴシック"/>
      <family val="3"/>
      <charset val="128"/>
    </font>
    <font>
      <sz val="9"/>
      <color indexed="81"/>
      <name val="ＭＳ ゴシック"/>
      <family val="3"/>
      <charset val="128"/>
    </font>
    <font>
      <b/>
      <u/>
      <sz val="9"/>
      <name val="ＭＳ ゴシック"/>
      <family val="3"/>
      <charset val="128"/>
    </font>
    <font>
      <u/>
      <sz val="9"/>
      <name val="ＭＳ ゴシック"/>
      <family val="3"/>
      <charset val="128"/>
    </font>
    <font>
      <b/>
      <sz val="9"/>
      <color rgb="FFFF0000"/>
      <name val="ＭＳ ゴシック"/>
      <family val="3"/>
      <charset val="128"/>
    </font>
    <font>
      <sz val="11"/>
      <color theme="1"/>
      <name val="ＭＳ ゴシック"/>
      <family val="3"/>
      <charset val="128"/>
    </font>
    <font>
      <sz val="12"/>
      <color theme="1"/>
      <name val="ＭＳ ゴシック"/>
      <family val="3"/>
      <charset val="128"/>
    </font>
    <font>
      <sz val="16"/>
      <name val="ＭＳ ゴシック"/>
      <family val="3"/>
      <charset val="128"/>
    </font>
    <font>
      <sz val="16"/>
      <color theme="1"/>
      <name val="ＭＳ ゴシック"/>
      <family val="3"/>
      <charset val="128"/>
    </font>
    <font>
      <b/>
      <u/>
      <sz val="12"/>
      <name val="ＭＳ ゴシック"/>
      <family val="3"/>
      <charset val="128"/>
    </font>
    <font>
      <sz val="10.5"/>
      <color theme="1"/>
      <name val="ＭＳ ゴシック"/>
      <family val="3"/>
      <charset val="128"/>
    </font>
  </fonts>
  <fills count="7">
    <fill>
      <patternFill patternType="none"/>
    </fill>
    <fill>
      <patternFill patternType="gray125"/>
    </fill>
    <fill>
      <patternFill patternType="lightUp"/>
    </fill>
    <fill>
      <patternFill patternType="solid">
        <fgColor theme="0"/>
        <bgColor indexed="64"/>
      </patternFill>
    </fill>
    <fill>
      <patternFill patternType="solid">
        <fgColor rgb="FFEBFFFF"/>
        <bgColor indexed="64"/>
      </patternFill>
    </fill>
    <fill>
      <patternFill patternType="solid">
        <fgColor theme="6" tint="0.79998168889431442"/>
        <bgColor indexed="64"/>
      </patternFill>
    </fill>
    <fill>
      <patternFill patternType="lightUp">
        <bgColor theme="0"/>
      </patternFill>
    </fill>
  </fills>
  <borders count="52">
    <border>
      <left/>
      <right/>
      <top/>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medium">
        <color indexed="64"/>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style="dotted">
        <color indexed="64"/>
      </right>
      <top style="dotted">
        <color indexed="64"/>
      </top>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s>
  <cellStyleXfs count="3">
    <xf numFmtId="0" fontId="0" fillId="0" borderId="0"/>
    <xf numFmtId="0" fontId="4" fillId="0" borderId="0">
      <alignment vertical="center"/>
    </xf>
    <xf numFmtId="0" fontId="5" fillId="0" borderId="0" applyNumberFormat="0" applyFill="0" applyBorder="0" applyAlignment="0" applyProtection="0"/>
  </cellStyleXfs>
  <cellXfs count="328">
    <xf numFmtId="0" fontId="0" fillId="0" borderId="0" xfId="0"/>
    <xf numFmtId="0" fontId="9" fillId="0" borderId="0" xfId="0" applyFont="1" applyAlignment="1">
      <alignment vertical="center"/>
    </xf>
    <xf numFmtId="14" fontId="10" fillId="0" borderId="0" xfId="0" applyNumberFormat="1" applyFont="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right" vertical="center"/>
    </xf>
    <xf numFmtId="14" fontId="10" fillId="0" borderId="7" xfId="0" applyNumberFormat="1" applyFont="1" applyFill="1" applyBorder="1" applyAlignment="1" applyProtection="1">
      <alignment horizontal="left" vertical="center"/>
      <protection locked="0"/>
    </xf>
    <xf numFmtId="0" fontId="11" fillId="0" borderId="0" xfId="0" applyFont="1" applyAlignment="1" applyProtection="1">
      <alignment horizontal="left" vertical="center" wrapText="1"/>
    </xf>
    <xf numFmtId="14" fontId="11" fillId="0" borderId="0" xfId="0" applyNumberFormat="1" applyFont="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0" xfId="0" applyFont="1" applyFill="1" applyAlignment="1" applyProtection="1">
      <alignment horizontal="right" vertical="center"/>
    </xf>
    <xf numFmtId="0" fontId="10" fillId="0" borderId="0" xfId="0" applyFont="1" applyBorder="1" applyAlignment="1" applyProtection="1">
      <alignment horizontal="left" vertical="center"/>
    </xf>
    <xf numFmtId="176" fontId="10" fillId="0" borderId="0" xfId="0" applyNumberFormat="1" applyFont="1" applyAlignment="1" applyProtection="1">
      <alignment vertical="center"/>
    </xf>
    <xf numFmtId="0" fontId="10" fillId="0" borderId="0" xfId="0" applyFont="1" applyAlignment="1" applyProtection="1">
      <alignment horizontal="right" vertical="center" wrapText="1"/>
    </xf>
    <xf numFmtId="0" fontId="10" fillId="0" borderId="7" xfId="0" applyFont="1" applyFill="1" applyBorder="1" applyAlignment="1" applyProtection="1">
      <alignment horizontal="left" vertical="center"/>
      <protection locked="0"/>
    </xf>
    <xf numFmtId="0" fontId="10" fillId="0" borderId="6" xfId="0" applyFont="1" applyFill="1" applyBorder="1" applyAlignment="1" applyProtection="1">
      <alignment horizontal="left" vertical="center"/>
      <protection locked="0"/>
    </xf>
    <xf numFmtId="0" fontId="10" fillId="0" borderId="0" xfId="0" applyFont="1" applyFill="1" applyBorder="1" applyAlignment="1" applyProtection="1">
      <alignment horizontal="right" vertical="center"/>
    </xf>
    <xf numFmtId="0" fontId="10" fillId="0" borderId="0"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xf>
    <xf numFmtId="0" fontId="10" fillId="0" borderId="0" xfId="0" applyFont="1" applyAlignment="1" applyProtection="1">
      <alignment vertical="center" wrapText="1"/>
    </xf>
    <xf numFmtId="0" fontId="10" fillId="0" borderId="0" xfId="0" applyFont="1" applyAlignment="1" applyProtection="1">
      <alignment horizontal="left" vertical="center" wrapText="1"/>
    </xf>
    <xf numFmtId="0" fontId="10" fillId="0" borderId="0" xfId="0" applyFont="1" applyBorder="1" applyAlignment="1" applyProtection="1">
      <alignment horizontal="left" vertical="center" wrapText="1"/>
      <protection locked="0"/>
    </xf>
    <xf numFmtId="0" fontId="12" fillId="0" borderId="0" xfId="0" applyFont="1" applyAlignment="1" applyProtection="1">
      <alignment horizontal="left" vertical="center"/>
    </xf>
    <xf numFmtId="0" fontId="13" fillId="0" borderId="0" xfId="0" applyFont="1" applyBorder="1" applyAlignment="1" applyProtection="1">
      <alignment vertical="center" wrapText="1"/>
      <protection locked="0"/>
    </xf>
    <xf numFmtId="0" fontId="14" fillId="0" borderId="0" xfId="0" applyFont="1" applyAlignment="1" applyProtection="1">
      <alignment horizontal="left" vertical="center"/>
    </xf>
    <xf numFmtId="0" fontId="10" fillId="0" borderId="24" xfId="0" applyFont="1" applyBorder="1" applyAlignment="1" applyProtection="1">
      <alignment vertical="center"/>
      <protection locked="0"/>
    </xf>
    <xf numFmtId="0" fontId="10" fillId="0" borderId="25" xfId="0" applyFont="1" applyBorder="1" applyAlignment="1" applyProtection="1">
      <alignment vertical="center"/>
      <protection locked="0"/>
    </xf>
    <xf numFmtId="0" fontId="10" fillId="0" borderId="26" xfId="0" applyFont="1" applyBorder="1" applyAlignment="1" applyProtection="1">
      <alignment vertical="center"/>
      <protection locked="0"/>
    </xf>
    <xf numFmtId="0" fontId="10" fillId="0" borderId="8" xfId="0" applyFont="1" applyBorder="1" applyAlignment="1" applyProtection="1">
      <alignment horizontal="left" vertical="center"/>
    </xf>
    <xf numFmtId="0" fontId="10" fillId="0" borderId="9"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2"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0" xfId="0" applyFont="1" applyAlignment="1" applyProtection="1">
      <alignment horizontal="center" vertical="center"/>
    </xf>
    <xf numFmtId="0" fontId="10" fillId="5" borderId="27" xfId="0" applyFont="1" applyFill="1" applyBorder="1" applyAlignment="1" applyProtection="1">
      <alignment horizontal="center" vertical="center"/>
      <protection locked="0"/>
    </xf>
    <xf numFmtId="14" fontId="10" fillId="4" borderId="18" xfId="0" applyNumberFormat="1" applyFont="1" applyFill="1" applyBorder="1" applyAlignment="1" applyProtection="1">
      <alignment vertical="center" wrapText="1"/>
      <protection locked="0"/>
    </xf>
    <xf numFmtId="0" fontId="10" fillId="4" borderId="18" xfId="0" applyFont="1" applyFill="1" applyBorder="1" applyAlignment="1" applyProtection="1">
      <alignment vertical="center" wrapText="1"/>
      <protection locked="0"/>
    </xf>
    <xf numFmtId="49" fontId="10" fillId="4" borderId="18" xfId="0" applyNumberFormat="1" applyFont="1" applyFill="1" applyBorder="1" applyAlignment="1" applyProtection="1">
      <alignment horizontal="center" vertical="center" wrapText="1"/>
      <protection locked="0"/>
    </xf>
    <xf numFmtId="0" fontId="10" fillId="4" borderId="18" xfId="0" applyFont="1" applyFill="1" applyBorder="1" applyAlignment="1" applyProtection="1">
      <alignment horizontal="center" vertical="center" wrapText="1"/>
      <protection locked="0"/>
    </xf>
    <xf numFmtId="0" fontId="10" fillId="4" borderId="20" xfId="0" applyFont="1" applyFill="1" applyBorder="1" applyAlignment="1" applyProtection="1">
      <alignment vertical="center" wrapText="1"/>
      <protection locked="0"/>
    </xf>
    <xf numFmtId="0" fontId="10" fillId="4" borderId="37" xfId="0" applyFont="1" applyFill="1" applyBorder="1" applyAlignment="1" applyProtection="1">
      <alignment vertical="center" wrapText="1"/>
      <protection locked="0"/>
    </xf>
    <xf numFmtId="0" fontId="10" fillId="0" borderId="0" xfId="0" applyFont="1" applyAlignment="1" applyProtection="1">
      <alignment vertical="center"/>
      <protection locked="0"/>
    </xf>
    <xf numFmtId="0" fontId="10" fillId="5" borderId="39" xfId="0" applyFont="1" applyFill="1" applyBorder="1" applyAlignment="1" applyProtection="1">
      <alignment horizontal="center" vertical="center"/>
      <protection locked="0"/>
    </xf>
    <xf numFmtId="14" fontId="10" fillId="4" borderId="35" xfId="0" applyNumberFormat="1" applyFont="1" applyFill="1" applyBorder="1" applyAlignment="1" applyProtection="1">
      <alignment vertical="center" wrapText="1"/>
      <protection locked="0"/>
    </xf>
    <xf numFmtId="0" fontId="10" fillId="4" borderId="35" xfId="0" applyFont="1" applyFill="1" applyBorder="1" applyAlignment="1" applyProtection="1">
      <alignment vertical="center" wrapText="1"/>
      <protection locked="0"/>
    </xf>
    <xf numFmtId="49" fontId="10" fillId="4" borderId="35" xfId="0" applyNumberFormat="1" applyFont="1" applyFill="1" applyBorder="1" applyAlignment="1" applyProtection="1">
      <alignment horizontal="center" vertical="center" wrapText="1"/>
      <protection locked="0"/>
    </xf>
    <xf numFmtId="0" fontId="10" fillId="4" borderId="35" xfId="0" applyFont="1" applyFill="1" applyBorder="1" applyAlignment="1" applyProtection="1">
      <alignment horizontal="center" vertical="center" wrapText="1"/>
      <protection locked="0"/>
    </xf>
    <xf numFmtId="0" fontId="10" fillId="4" borderId="5" xfId="0" applyFont="1" applyFill="1" applyBorder="1" applyAlignment="1" applyProtection="1">
      <alignment vertical="center" wrapText="1"/>
      <protection locked="0"/>
    </xf>
    <xf numFmtId="0" fontId="10" fillId="4" borderId="41" xfId="0" applyFont="1" applyFill="1" applyBorder="1" applyAlignment="1" applyProtection="1">
      <alignment vertical="center" wrapText="1"/>
      <protection locked="0"/>
    </xf>
    <xf numFmtId="0" fontId="10" fillId="4" borderId="40" xfId="0" applyFont="1" applyFill="1" applyBorder="1" applyAlignment="1" applyProtection="1">
      <alignment vertical="center" wrapText="1"/>
      <protection locked="0"/>
    </xf>
    <xf numFmtId="14" fontId="10" fillId="4" borderId="5" xfId="0" applyNumberFormat="1" applyFont="1" applyFill="1" applyBorder="1" applyAlignment="1" applyProtection="1">
      <alignment vertical="center" wrapText="1"/>
      <protection locked="0"/>
    </xf>
    <xf numFmtId="49" fontId="10" fillId="4" borderId="5" xfId="0" applyNumberFormat="1" applyFont="1" applyFill="1" applyBorder="1" applyAlignment="1" applyProtection="1">
      <alignment horizontal="center" vertical="center" wrapText="1"/>
      <protection locked="0"/>
    </xf>
    <xf numFmtId="0" fontId="10" fillId="4" borderId="5" xfId="0" applyFont="1" applyFill="1" applyBorder="1" applyAlignment="1" applyProtection="1">
      <alignment horizontal="center" vertical="center" wrapText="1"/>
      <protection locked="0"/>
    </xf>
    <xf numFmtId="0" fontId="10" fillId="5" borderId="28" xfId="0" applyFont="1" applyFill="1" applyBorder="1" applyAlignment="1" applyProtection="1">
      <alignment horizontal="center" vertical="center"/>
      <protection locked="0"/>
    </xf>
    <xf numFmtId="0" fontId="10" fillId="4" borderId="21" xfId="0" applyFont="1" applyFill="1" applyBorder="1" applyAlignment="1" applyProtection="1">
      <alignment vertical="center" wrapText="1"/>
      <protection locked="0"/>
    </xf>
    <xf numFmtId="0" fontId="10" fillId="4" borderId="23" xfId="0" applyFont="1" applyFill="1" applyBorder="1" applyAlignment="1" applyProtection="1">
      <alignment vertical="center" wrapText="1"/>
      <protection locked="0"/>
    </xf>
    <xf numFmtId="0" fontId="10" fillId="0" borderId="3" xfId="0" applyFont="1" applyBorder="1" applyAlignment="1" applyProtection="1">
      <alignment horizontal="center" vertical="center"/>
      <protection locked="0"/>
    </xf>
    <xf numFmtId="14" fontId="10" fillId="4" borderId="19" xfId="0" applyNumberFormat="1" applyFont="1" applyFill="1" applyBorder="1" applyAlignment="1" applyProtection="1">
      <alignment vertical="center" wrapText="1"/>
      <protection locked="0"/>
    </xf>
    <xf numFmtId="0" fontId="10" fillId="4" borderId="19" xfId="0" applyFont="1" applyFill="1" applyBorder="1" applyAlignment="1" applyProtection="1">
      <alignment vertical="center" wrapText="1"/>
      <protection locked="0"/>
    </xf>
    <xf numFmtId="0" fontId="10" fillId="4" borderId="19" xfId="0" applyFont="1" applyFill="1" applyBorder="1" applyAlignment="1" applyProtection="1">
      <alignment horizontal="center" vertical="center" wrapText="1"/>
      <protection locked="0"/>
    </xf>
    <xf numFmtId="0" fontId="10" fillId="4" borderId="22" xfId="0" applyFont="1" applyFill="1" applyBorder="1" applyAlignment="1" applyProtection="1">
      <alignment vertical="center" wrapText="1"/>
      <protection locked="0"/>
    </xf>
    <xf numFmtId="0" fontId="10" fillId="4" borderId="38" xfId="0" applyFont="1" applyFill="1" applyBorder="1" applyAlignment="1" applyProtection="1">
      <alignment vertical="center" wrapText="1"/>
      <protection locked="0"/>
    </xf>
    <xf numFmtId="0" fontId="10" fillId="0" borderId="0" xfId="0" applyFont="1" applyAlignment="1" applyProtection="1">
      <alignment horizontal="left" vertical="center"/>
      <protection locked="0"/>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10" fillId="0" borderId="24" xfId="0" applyFont="1" applyFill="1" applyBorder="1" applyAlignment="1" applyProtection="1">
      <alignment horizontal="left" vertical="center"/>
      <protection locked="0"/>
    </xf>
    <xf numFmtId="0" fontId="10" fillId="0" borderId="25" xfId="0" applyFont="1" applyBorder="1" applyAlignment="1" applyProtection="1">
      <alignment horizontal="left" vertical="center"/>
      <protection locked="0"/>
    </xf>
    <xf numFmtId="0" fontId="10" fillId="0" borderId="26" xfId="0" applyFont="1" applyBorder="1" applyAlignment="1" applyProtection="1">
      <alignment horizontal="left" vertical="center"/>
      <protection locked="0"/>
    </xf>
    <xf numFmtId="0" fontId="10" fillId="0" borderId="17" xfId="0" applyFont="1" applyBorder="1" applyAlignment="1" applyProtection="1">
      <alignment horizontal="left" vertical="center"/>
    </xf>
    <xf numFmtId="0" fontId="10" fillId="6" borderId="2" xfId="0"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wrapText="1"/>
      <protection locked="0"/>
    </xf>
    <xf numFmtId="0" fontId="10" fillId="6" borderId="20" xfId="0" applyFont="1" applyFill="1" applyBorder="1" applyAlignment="1" applyProtection="1">
      <alignment vertical="center" wrapText="1"/>
      <protection locked="0"/>
    </xf>
    <xf numFmtId="0" fontId="10" fillId="4" borderId="20" xfId="0" applyFont="1" applyFill="1" applyBorder="1" applyAlignment="1" applyProtection="1">
      <alignment horizontal="center" vertical="center" wrapText="1"/>
      <protection locked="0"/>
    </xf>
    <xf numFmtId="0" fontId="10" fillId="6" borderId="41" xfId="0" applyFont="1" applyFill="1" applyBorder="1" applyAlignment="1" applyProtection="1">
      <alignment vertical="center" wrapText="1"/>
      <protection locked="0"/>
    </xf>
    <xf numFmtId="0" fontId="10" fillId="4" borderId="41" xfId="0" applyFont="1" applyFill="1" applyBorder="1" applyAlignment="1" applyProtection="1">
      <alignment horizontal="center" vertical="center" wrapText="1"/>
      <protection locked="0"/>
    </xf>
    <xf numFmtId="0" fontId="10" fillId="6" borderId="21" xfId="0" applyFont="1" applyFill="1" applyBorder="1" applyAlignment="1" applyProtection="1">
      <alignment vertical="center" wrapText="1"/>
      <protection locked="0"/>
    </xf>
    <xf numFmtId="0" fontId="10" fillId="4" borderId="21" xfId="0" applyFont="1" applyFill="1" applyBorder="1" applyAlignment="1" applyProtection="1">
      <alignment horizontal="center" vertical="center" wrapText="1"/>
      <protection locked="0"/>
    </xf>
    <xf numFmtId="0" fontId="10" fillId="6" borderId="22" xfId="0" applyFont="1" applyFill="1" applyBorder="1" applyAlignment="1" applyProtection="1">
      <alignment vertical="center" wrapText="1"/>
      <protection locked="0"/>
    </xf>
    <xf numFmtId="0" fontId="10" fillId="4" borderId="22" xfId="0" applyFont="1" applyFill="1" applyBorder="1" applyAlignment="1" applyProtection="1">
      <alignment horizontal="center" vertical="center" wrapText="1"/>
      <protection locked="0"/>
    </xf>
    <xf numFmtId="0" fontId="10" fillId="0" borderId="0" xfId="0" applyFont="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10" fillId="2" borderId="20" xfId="0" applyFont="1" applyFill="1" applyBorder="1" applyAlignment="1" applyProtection="1">
      <alignment vertical="center" wrapText="1"/>
      <protection locked="0"/>
    </xf>
    <xf numFmtId="0" fontId="10" fillId="2" borderId="41" xfId="0" applyFont="1" applyFill="1" applyBorder="1" applyAlignment="1" applyProtection="1">
      <alignment vertical="center" wrapText="1"/>
      <protection locked="0"/>
    </xf>
    <xf numFmtId="0" fontId="10" fillId="2" borderId="21" xfId="0" applyFont="1" applyFill="1" applyBorder="1" applyAlignment="1" applyProtection="1">
      <alignment vertical="center" wrapText="1"/>
      <protection locked="0"/>
    </xf>
    <xf numFmtId="0" fontId="10" fillId="2" borderId="22" xfId="0" applyFont="1" applyFill="1" applyBorder="1" applyAlignment="1" applyProtection="1">
      <alignment vertical="center" wrapText="1"/>
      <protection locked="0"/>
    </xf>
    <xf numFmtId="0" fontId="19" fillId="0" borderId="0" xfId="0" applyFont="1" applyAlignment="1" applyProtection="1">
      <alignment vertical="center"/>
    </xf>
    <xf numFmtId="0" fontId="10" fillId="0" borderId="4" xfId="0" applyFont="1" applyBorder="1" applyAlignment="1" applyProtection="1">
      <alignment horizontal="center" vertical="center"/>
      <protection locked="0"/>
    </xf>
    <xf numFmtId="14" fontId="10" fillId="0" borderId="0" xfId="0" applyNumberFormat="1" applyFont="1" applyBorder="1" applyAlignment="1" applyProtection="1">
      <alignment horizontal="left" vertical="center" wrapText="1"/>
    </xf>
    <xf numFmtId="0" fontId="10" fillId="0" borderId="0" xfId="0" applyFont="1" applyBorder="1" applyAlignment="1" applyProtection="1">
      <alignment horizontal="left" vertical="center"/>
      <protection locked="0"/>
    </xf>
    <xf numFmtId="0" fontId="10" fillId="0" borderId="0" xfId="0" applyFont="1" applyBorder="1" applyAlignment="1" applyProtection="1">
      <alignment vertical="center"/>
    </xf>
    <xf numFmtId="0" fontId="20" fillId="3" borderId="0" xfId="0" applyFont="1" applyFill="1" applyAlignment="1" applyProtection="1">
      <alignment vertical="center"/>
    </xf>
    <xf numFmtId="0" fontId="21" fillId="0" borderId="0" xfId="0" applyFont="1"/>
    <xf numFmtId="0" fontId="21" fillId="0" borderId="0" xfId="0" applyFont="1" applyFill="1"/>
    <xf numFmtId="0" fontId="23" fillId="0" borderId="0" xfId="0" applyFont="1"/>
    <xf numFmtId="0" fontId="24" fillId="0" borderId="0" xfId="0" applyFont="1"/>
    <xf numFmtId="0" fontId="25" fillId="0" borderId="0" xfId="2" applyFont="1"/>
    <xf numFmtId="0" fontId="26" fillId="0" borderId="0" xfId="0" applyFont="1" applyAlignment="1" applyProtection="1">
      <alignment horizontal="left" vertical="top"/>
    </xf>
    <xf numFmtId="0" fontId="24" fillId="0" borderId="0" xfId="0" applyFont="1" applyAlignment="1" applyProtection="1">
      <alignment horizontal="left" vertical="center"/>
    </xf>
    <xf numFmtId="0" fontId="26" fillId="0" borderId="0" xfId="0" applyFont="1" applyAlignment="1" applyProtection="1">
      <alignment horizontal="center" vertical="center" wrapText="1"/>
    </xf>
    <xf numFmtId="0" fontId="24" fillId="0" borderId="0" xfId="0" applyFont="1" applyAlignment="1" applyProtection="1">
      <alignment horizontal="left" vertical="center" wrapText="1"/>
    </xf>
    <xf numFmtId="0" fontId="24" fillId="0" borderId="0" xfId="0" applyFont="1" applyFill="1" applyAlignment="1" applyProtection="1">
      <alignment horizontal="right" vertical="center"/>
    </xf>
    <xf numFmtId="14" fontId="24" fillId="0" borderId="0" xfId="0" applyNumberFormat="1" applyFont="1" applyAlignment="1" applyProtection="1">
      <alignment vertical="center"/>
    </xf>
    <xf numFmtId="0" fontId="24" fillId="0" borderId="0" xfId="0" applyFont="1" applyAlignment="1" applyProtection="1">
      <alignment vertical="center"/>
    </xf>
    <xf numFmtId="0" fontId="26" fillId="0" borderId="0" xfId="0" applyFont="1" applyBorder="1" applyAlignment="1" applyProtection="1">
      <alignment horizontal="left" vertical="center"/>
    </xf>
    <xf numFmtId="14" fontId="24" fillId="0" borderId="0" xfId="0" applyNumberFormat="1" applyFont="1" applyBorder="1" applyAlignment="1" applyProtection="1">
      <alignment horizontal="left" vertical="center" wrapText="1"/>
    </xf>
    <xf numFmtId="0" fontId="24" fillId="0" borderId="0" xfId="0" applyFont="1" applyBorder="1" applyAlignment="1" applyProtection="1">
      <alignment horizontal="left" vertical="center"/>
    </xf>
    <xf numFmtId="0" fontId="24" fillId="0" borderId="0" xfId="0" applyFont="1" applyBorder="1" applyAlignment="1" applyProtection="1">
      <alignment vertical="center"/>
    </xf>
    <xf numFmtId="0" fontId="24" fillId="0" borderId="5" xfId="0" applyFont="1" applyBorder="1" applyAlignment="1" applyProtection="1">
      <alignment horizontal="center" vertical="center" wrapText="1"/>
    </xf>
    <xf numFmtId="0" fontId="24" fillId="0" borderId="0" xfId="0" applyFont="1" applyBorder="1" applyAlignment="1" applyProtection="1">
      <alignment horizontal="center" vertical="center"/>
    </xf>
    <xf numFmtId="0" fontId="24" fillId="0" borderId="5" xfId="0" applyNumberFormat="1" applyFont="1" applyBorder="1" applyAlignment="1" applyProtection="1">
      <alignment horizontal="left" vertical="center" wrapText="1"/>
    </xf>
    <xf numFmtId="0" fontId="28" fillId="0" borderId="5" xfId="0" applyFont="1" applyBorder="1" applyAlignment="1" applyProtection="1">
      <alignment horizontal="center" vertical="center"/>
    </xf>
    <xf numFmtId="0" fontId="24" fillId="0" borderId="5" xfId="0" applyFont="1" applyBorder="1" applyAlignment="1" applyProtection="1">
      <alignment horizontal="left" vertical="center"/>
    </xf>
    <xf numFmtId="0" fontId="24" fillId="0" borderId="5" xfId="0" applyFont="1" applyBorder="1" applyAlignment="1" applyProtection="1">
      <alignment horizontal="left" vertical="center" shrinkToFit="1"/>
    </xf>
    <xf numFmtId="0" fontId="24" fillId="0" borderId="5" xfId="0" applyNumberFormat="1" applyFont="1" applyBorder="1" applyAlignment="1" applyProtection="1">
      <alignment horizontal="left" vertical="center" shrinkToFit="1"/>
    </xf>
    <xf numFmtId="14" fontId="24" fillId="0" borderId="5" xfId="0" applyNumberFormat="1" applyFont="1" applyBorder="1" applyAlignment="1" applyProtection="1">
      <alignment horizontal="left" vertical="center" wrapText="1"/>
    </xf>
    <xf numFmtId="0" fontId="24" fillId="0" borderId="5" xfId="0" applyFont="1" applyBorder="1" applyAlignment="1" applyProtection="1">
      <alignment horizontal="center" vertical="center"/>
    </xf>
    <xf numFmtId="0" fontId="24" fillId="0" borderId="0" xfId="0" applyFont="1" applyAlignment="1" applyProtection="1">
      <alignment horizontal="center" vertical="center"/>
    </xf>
    <xf numFmtId="0" fontId="24" fillId="0" borderId="0" xfId="0" applyFont="1" applyBorder="1" applyAlignment="1" applyProtection="1">
      <alignment horizontal="left" vertical="center" wrapText="1"/>
    </xf>
    <xf numFmtId="14" fontId="24" fillId="0" borderId="0" xfId="0" applyNumberFormat="1" applyFont="1" applyBorder="1" applyAlignment="1" applyProtection="1">
      <alignment horizontal="left" vertical="center"/>
    </xf>
    <xf numFmtId="0" fontId="24" fillId="0" borderId="11" xfId="0" applyFont="1" applyFill="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4" fillId="3" borderId="5" xfId="0" applyFont="1" applyFill="1" applyBorder="1" applyAlignment="1" applyProtection="1">
      <alignment vertical="center"/>
    </xf>
    <xf numFmtId="0" fontId="28" fillId="3" borderId="5" xfId="0" applyFont="1" applyFill="1" applyBorder="1" applyAlignment="1" applyProtection="1">
      <alignment horizontal="center" vertical="center" wrapText="1"/>
    </xf>
    <xf numFmtId="0" fontId="24" fillId="0" borderId="11" xfId="0" applyFont="1" applyFill="1" applyBorder="1" applyAlignment="1" applyProtection="1">
      <alignment horizontal="left" vertical="center"/>
    </xf>
    <xf numFmtId="0" fontId="24" fillId="0" borderId="0" xfId="0" applyFont="1" applyFill="1" applyBorder="1" applyAlignment="1" applyProtection="1">
      <alignment vertical="center"/>
    </xf>
    <xf numFmtId="0" fontId="24"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xf>
    <xf numFmtId="0" fontId="24" fillId="0" borderId="0" xfId="0" applyFont="1" applyAlignment="1" applyProtection="1">
      <alignment vertical="center" wrapText="1"/>
    </xf>
    <xf numFmtId="0" fontId="24" fillId="0" borderId="0" xfId="0" applyFont="1" applyAlignment="1" applyProtection="1">
      <alignment vertical="center" wrapText="1"/>
      <protection locked="0"/>
    </xf>
    <xf numFmtId="14" fontId="10" fillId="3" borderId="0" xfId="0" applyNumberFormat="1" applyFont="1" applyFill="1" applyAlignment="1" applyProtection="1">
      <alignment vertical="center"/>
      <protection locked="0"/>
    </xf>
    <xf numFmtId="0" fontId="10" fillId="3" borderId="0" xfId="0" applyFont="1" applyFill="1" applyAlignment="1" applyProtection="1">
      <alignment vertical="center"/>
      <protection locked="0"/>
    </xf>
    <xf numFmtId="0" fontId="10" fillId="3" borderId="0" xfId="0" applyFont="1" applyFill="1" applyAlignment="1" applyProtection="1">
      <alignment horizontal="left" vertical="center"/>
    </xf>
    <xf numFmtId="0" fontId="10" fillId="3" borderId="0" xfId="0" applyFont="1" applyFill="1" applyAlignment="1" applyProtection="1">
      <alignment horizontal="right" vertical="center"/>
    </xf>
    <xf numFmtId="14" fontId="10" fillId="3" borderId="7" xfId="0" applyNumberFormat="1" applyFont="1" applyFill="1" applyBorder="1" applyAlignment="1" applyProtection="1">
      <alignment horizontal="left" vertical="center"/>
    </xf>
    <xf numFmtId="14" fontId="11" fillId="0" borderId="0" xfId="0" applyNumberFormat="1" applyFont="1" applyAlignment="1" applyProtection="1">
      <alignment horizontal="left" vertical="center" wrapText="1"/>
    </xf>
    <xf numFmtId="0" fontId="10" fillId="3" borderId="0" xfId="0" applyFont="1" applyFill="1" applyAlignment="1" applyProtection="1">
      <alignment horizontal="left" vertical="center" wrapText="1"/>
    </xf>
    <xf numFmtId="0" fontId="10" fillId="3" borderId="0" xfId="0" applyFont="1" applyFill="1" applyBorder="1" applyAlignment="1" applyProtection="1">
      <alignment vertical="center"/>
    </xf>
    <xf numFmtId="0" fontId="10" fillId="3" borderId="0" xfId="0" applyFont="1" applyFill="1" applyAlignment="1" applyProtection="1">
      <alignment vertical="center"/>
    </xf>
    <xf numFmtId="176" fontId="10" fillId="3" borderId="0" xfId="0" applyNumberFormat="1" applyFont="1" applyFill="1" applyAlignment="1" applyProtection="1">
      <alignment vertical="center"/>
      <protection locked="0"/>
    </xf>
    <xf numFmtId="0" fontId="10" fillId="3" borderId="0" xfId="0" applyFont="1" applyFill="1" applyAlignment="1" applyProtection="1">
      <alignment horizontal="right" vertical="center" wrapText="1"/>
    </xf>
    <xf numFmtId="0" fontId="10" fillId="3" borderId="7" xfId="0" applyFont="1" applyFill="1" applyBorder="1" applyAlignment="1" applyProtection="1">
      <alignment vertical="center" wrapText="1"/>
    </xf>
    <xf numFmtId="0" fontId="24" fillId="3" borderId="7" xfId="0" applyFont="1" applyFill="1" applyBorder="1" applyAlignment="1" applyProtection="1">
      <alignment vertical="center"/>
    </xf>
    <xf numFmtId="0" fontId="10" fillId="3" borderId="0" xfId="0" applyFont="1" applyFill="1" applyBorder="1" applyAlignment="1" applyProtection="1">
      <alignment horizontal="right" vertical="center"/>
    </xf>
    <xf numFmtId="0" fontId="10" fillId="3" borderId="6" xfId="0" applyFont="1" applyFill="1" applyBorder="1" applyAlignment="1" applyProtection="1">
      <alignment horizontal="left" vertical="center" wrapText="1"/>
    </xf>
    <xf numFmtId="0" fontId="10" fillId="3" borderId="6" xfId="0" applyFont="1" applyFill="1" applyBorder="1" applyAlignment="1" applyProtection="1">
      <alignment horizontal="center" vertical="center" wrapText="1"/>
    </xf>
    <xf numFmtId="0" fontId="10" fillId="3" borderId="6" xfId="0" applyFont="1" applyFill="1" applyBorder="1" applyAlignment="1" applyProtection="1">
      <alignment vertical="center" wrapText="1"/>
    </xf>
    <xf numFmtId="0" fontId="24" fillId="3" borderId="6" xfId="0" applyFont="1" applyFill="1" applyBorder="1" applyAlignment="1" applyProtection="1">
      <alignment vertical="center"/>
    </xf>
    <xf numFmtId="0" fontId="10" fillId="3" borderId="0" xfId="0" applyNumberFormat="1" applyFont="1" applyFill="1" applyAlignment="1" applyProtection="1">
      <alignment vertical="center"/>
      <protection locked="0"/>
    </xf>
    <xf numFmtId="0" fontId="10" fillId="3" borderId="6" xfId="0" applyFont="1" applyFill="1" applyBorder="1" applyAlignment="1" applyProtection="1">
      <alignment vertical="center"/>
    </xf>
    <xf numFmtId="0" fontId="24" fillId="3" borderId="0" xfId="0" applyFont="1" applyFill="1" applyBorder="1" applyAlignment="1" applyProtection="1">
      <alignment vertical="center"/>
    </xf>
    <xf numFmtId="0" fontId="12" fillId="3" borderId="0" xfId="0" applyFont="1" applyFill="1" applyAlignment="1" applyProtection="1">
      <alignment horizontal="left" vertical="center"/>
    </xf>
    <xf numFmtId="0" fontId="10" fillId="3" borderId="8" xfId="0" applyFont="1" applyFill="1" applyBorder="1" applyAlignment="1" applyProtection="1">
      <alignment vertical="center" wrapText="1"/>
    </xf>
    <xf numFmtId="0" fontId="10" fillId="3" borderId="9"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0" fillId="3" borderId="0" xfId="0" applyNumberFormat="1" applyFont="1" applyFill="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xf numFmtId="0" fontId="10" fillId="3" borderId="27" xfId="0" applyFont="1" applyFill="1" applyBorder="1" applyAlignment="1" applyProtection="1">
      <alignment horizontal="center" vertical="center" wrapText="1"/>
    </xf>
    <xf numFmtId="14" fontId="10" fillId="3" borderId="18" xfId="0" applyNumberFormat="1" applyFont="1" applyFill="1" applyBorder="1" applyAlignment="1" applyProtection="1">
      <alignment vertical="center" wrapText="1"/>
    </xf>
    <xf numFmtId="0" fontId="10" fillId="3" borderId="18" xfId="0" applyFont="1" applyFill="1" applyBorder="1" applyAlignment="1" applyProtection="1">
      <alignment vertical="center" wrapText="1"/>
    </xf>
    <xf numFmtId="0" fontId="10" fillId="3" borderId="41" xfId="0" applyFont="1" applyFill="1" applyBorder="1" applyAlignment="1" applyProtection="1">
      <alignment horizontal="left" vertical="center" wrapText="1"/>
    </xf>
    <xf numFmtId="0" fontId="10" fillId="3" borderId="5" xfId="0" applyFont="1" applyFill="1" applyBorder="1" applyAlignment="1" applyProtection="1">
      <alignment horizontal="center" vertical="center" wrapText="1"/>
    </xf>
    <xf numFmtId="0" fontId="10" fillId="3" borderId="18" xfId="0" applyFont="1" applyFill="1" applyBorder="1" applyAlignment="1" applyProtection="1">
      <alignment horizontal="left" vertical="center" wrapText="1"/>
    </xf>
    <xf numFmtId="0" fontId="10" fillId="3" borderId="20" xfId="0" applyFont="1" applyFill="1" applyBorder="1" applyAlignment="1" applyProtection="1">
      <alignment horizontal="left" vertical="center" wrapText="1"/>
    </xf>
    <xf numFmtId="0" fontId="10" fillId="3" borderId="37" xfId="0" applyFont="1" applyFill="1" applyBorder="1" applyAlignment="1" applyProtection="1">
      <alignment horizontal="left" vertical="center" wrapText="1"/>
    </xf>
    <xf numFmtId="0" fontId="10" fillId="3" borderId="0" xfId="0" applyNumberFormat="1" applyFont="1" applyFill="1" applyAlignment="1" applyProtection="1">
      <alignment vertical="center" wrapText="1"/>
      <protection locked="0"/>
    </xf>
    <xf numFmtId="0" fontId="10" fillId="3" borderId="0" xfId="0" applyFont="1" applyFill="1" applyAlignment="1" applyProtection="1">
      <alignment vertical="center" wrapText="1"/>
      <protection locked="0"/>
    </xf>
    <xf numFmtId="0" fontId="10" fillId="3" borderId="28" xfId="0" applyFont="1" applyFill="1" applyBorder="1" applyAlignment="1" applyProtection="1">
      <alignment horizontal="center" vertical="center" wrapText="1"/>
    </xf>
    <xf numFmtId="14" fontId="10" fillId="3" borderId="5" xfId="0" applyNumberFormat="1" applyFont="1" applyFill="1" applyBorder="1" applyAlignment="1" applyProtection="1">
      <alignment vertical="center" wrapText="1"/>
    </xf>
    <xf numFmtId="0" fontId="10" fillId="3" borderId="5" xfId="0" applyFont="1" applyFill="1" applyBorder="1" applyAlignment="1" applyProtection="1">
      <alignment vertical="center" wrapText="1"/>
    </xf>
    <xf numFmtId="0" fontId="10" fillId="3" borderId="21" xfId="0" applyFont="1" applyFill="1" applyBorder="1" applyAlignment="1" applyProtection="1">
      <alignment horizontal="left" vertical="center" wrapText="1"/>
    </xf>
    <xf numFmtId="0" fontId="10" fillId="3" borderId="5" xfId="0" applyFont="1" applyFill="1" applyBorder="1" applyAlignment="1" applyProtection="1">
      <alignment horizontal="left" vertical="center" wrapText="1"/>
    </xf>
    <xf numFmtId="0" fontId="10" fillId="3" borderId="23" xfId="0" applyFont="1" applyFill="1" applyBorder="1" applyAlignment="1" applyProtection="1">
      <alignment horizontal="left" vertical="center" wrapText="1"/>
    </xf>
    <xf numFmtId="0" fontId="30" fillId="3" borderId="23" xfId="0" applyFont="1" applyFill="1" applyBorder="1" applyAlignment="1" applyProtection="1">
      <alignment horizontal="left" vertical="center" wrapText="1"/>
    </xf>
    <xf numFmtId="0" fontId="10" fillId="3" borderId="43" xfId="0" applyFont="1" applyFill="1" applyBorder="1" applyAlignment="1" applyProtection="1">
      <alignment horizontal="left" vertical="center" wrapText="1"/>
    </xf>
    <xf numFmtId="0" fontId="10" fillId="3" borderId="44" xfId="0" applyFont="1" applyFill="1" applyBorder="1" applyAlignment="1" applyProtection="1">
      <alignment horizontal="left" vertical="center" wrapText="1"/>
    </xf>
    <xf numFmtId="0" fontId="10" fillId="3" borderId="45" xfId="0" applyFont="1" applyFill="1" applyBorder="1" applyAlignment="1" applyProtection="1">
      <alignment horizontal="left" vertical="center" wrapText="1"/>
    </xf>
    <xf numFmtId="0" fontId="10" fillId="3" borderId="3" xfId="0" applyFont="1" applyFill="1" applyBorder="1" applyAlignment="1" applyProtection="1">
      <alignment horizontal="center" vertical="center" wrapText="1"/>
    </xf>
    <xf numFmtId="14" fontId="10" fillId="3" borderId="19" xfId="0" applyNumberFormat="1" applyFont="1" applyFill="1" applyBorder="1" applyAlignment="1" applyProtection="1">
      <alignment vertical="center" wrapText="1"/>
    </xf>
    <xf numFmtId="0" fontId="10" fillId="3" borderId="19" xfId="0" applyFont="1" applyFill="1" applyBorder="1" applyAlignment="1" applyProtection="1">
      <alignment horizontal="left" vertical="center" wrapText="1"/>
    </xf>
    <xf numFmtId="0" fontId="10" fillId="3" borderId="22" xfId="0" applyFont="1" applyFill="1" applyBorder="1" applyAlignment="1" applyProtection="1">
      <alignment horizontal="left" vertical="center" wrapText="1"/>
    </xf>
    <xf numFmtId="0" fontId="10" fillId="3" borderId="19" xfId="0" applyFont="1" applyFill="1" applyBorder="1" applyAlignment="1" applyProtection="1">
      <alignment horizontal="center" vertical="center" wrapText="1"/>
    </xf>
    <xf numFmtId="0" fontId="10" fillId="3" borderId="38" xfId="0" applyFont="1" applyFill="1" applyBorder="1" applyAlignment="1" applyProtection="1">
      <alignment horizontal="left" vertical="center" wrapText="1"/>
    </xf>
    <xf numFmtId="0" fontId="10" fillId="3" borderId="0" xfId="0" applyFont="1" applyFill="1" applyAlignment="1" applyProtection="1">
      <alignment horizontal="left" vertical="center" wrapText="1"/>
      <protection locked="0"/>
    </xf>
    <xf numFmtId="0" fontId="10" fillId="3" borderId="0" xfId="0" applyFont="1" applyFill="1" applyAlignment="1" applyProtection="1">
      <alignment horizontal="left" vertical="center"/>
      <protection locked="0"/>
    </xf>
    <xf numFmtId="0" fontId="10" fillId="6" borderId="20" xfId="0" applyFont="1" applyFill="1" applyBorder="1" applyAlignment="1" applyProtection="1">
      <alignment horizontal="left" vertical="center" wrapText="1"/>
    </xf>
    <xf numFmtId="0" fontId="10" fillId="3" borderId="35" xfId="0" applyFont="1" applyFill="1" applyBorder="1" applyAlignment="1" applyProtection="1">
      <alignment horizontal="left" vertical="center" wrapText="1"/>
    </xf>
    <xf numFmtId="0" fontId="10" fillId="6" borderId="21" xfId="0" applyFont="1" applyFill="1" applyBorder="1" applyAlignment="1" applyProtection="1">
      <alignment horizontal="left" vertical="center" wrapText="1"/>
    </xf>
    <xf numFmtId="0" fontId="10" fillId="3" borderId="46" xfId="0" applyFont="1" applyFill="1" applyBorder="1" applyAlignment="1" applyProtection="1">
      <alignment horizontal="center" vertical="center" wrapText="1"/>
    </xf>
    <xf numFmtId="14" fontId="10" fillId="3" borderId="43" xfId="0" applyNumberFormat="1" applyFont="1" applyFill="1" applyBorder="1" applyAlignment="1" applyProtection="1">
      <alignment vertical="center" wrapText="1"/>
    </xf>
    <xf numFmtId="0" fontId="10" fillId="6" borderId="44" xfId="0" applyFont="1" applyFill="1" applyBorder="1" applyAlignment="1" applyProtection="1">
      <alignment horizontal="left" vertical="center" wrapText="1"/>
    </xf>
    <xf numFmtId="0" fontId="10" fillId="3" borderId="43" xfId="0" applyFont="1" applyFill="1" applyBorder="1" applyAlignment="1" applyProtection="1">
      <alignment horizontal="center" vertical="center" wrapText="1"/>
    </xf>
    <xf numFmtId="0" fontId="10" fillId="3" borderId="51" xfId="0" applyFont="1" applyFill="1" applyBorder="1" applyAlignment="1" applyProtection="1">
      <alignment horizontal="left" vertical="center" wrapText="1"/>
    </xf>
    <xf numFmtId="0" fontId="10" fillId="6" borderId="22"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10" fillId="6" borderId="41" xfId="0" applyFont="1" applyFill="1" applyBorder="1" applyAlignment="1" applyProtection="1">
      <alignment horizontal="left" vertical="center" wrapText="1"/>
    </xf>
    <xf numFmtId="0" fontId="10" fillId="3" borderId="23" xfId="0" applyFont="1" applyFill="1" applyBorder="1" applyAlignment="1" applyProtection="1">
      <alignment vertical="center" wrapText="1"/>
    </xf>
    <xf numFmtId="0" fontId="10" fillId="3" borderId="43" xfId="0" applyFont="1" applyFill="1" applyBorder="1" applyAlignment="1" applyProtection="1">
      <alignment vertical="center" wrapText="1"/>
    </xf>
    <xf numFmtId="0" fontId="10" fillId="6" borderId="19" xfId="0" applyFont="1" applyFill="1" applyBorder="1" applyAlignment="1" applyProtection="1">
      <alignment horizontal="left" vertical="center" wrapText="1"/>
    </xf>
    <xf numFmtId="0" fontId="10" fillId="3" borderId="47" xfId="0" applyFont="1" applyFill="1" applyBorder="1" applyAlignment="1" applyProtection="1">
      <alignment horizontal="center" vertical="center" wrapText="1"/>
    </xf>
    <xf numFmtId="14" fontId="10" fillId="3" borderId="48" xfId="0" applyNumberFormat="1" applyFont="1" applyFill="1" applyBorder="1" applyAlignment="1" applyProtection="1">
      <alignment vertical="center" wrapText="1"/>
    </xf>
    <xf numFmtId="0" fontId="10" fillId="3" borderId="48" xfId="0" applyFont="1" applyFill="1" applyBorder="1" applyAlignment="1" applyProtection="1">
      <alignment vertical="center" wrapText="1"/>
    </xf>
    <xf numFmtId="0" fontId="10" fillId="3" borderId="35" xfId="0" applyFont="1" applyFill="1" applyBorder="1" applyAlignment="1" applyProtection="1">
      <alignment vertical="center" wrapText="1"/>
    </xf>
    <xf numFmtId="0" fontId="10" fillId="3" borderId="48" xfId="0" applyFont="1" applyFill="1" applyBorder="1" applyAlignment="1" applyProtection="1">
      <alignment horizontal="left" vertical="center" wrapText="1"/>
    </xf>
    <xf numFmtId="0" fontId="10" fillId="3" borderId="4" xfId="0" applyFont="1" applyFill="1" applyBorder="1" applyAlignment="1" applyProtection="1">
      <alignment horizontal="center" vertical="center" wrapText="1"/>
    </xf>
    <xf numFmtId="0" fontId="13" fillId="3" borderId="19" xfId="0" applyFont="1" applyFill="1" applyBorder="1" applyAlignment="1" applyProtection="1">
      <alignment vertical="center" wrapText="1"/>
    </xf>
    <xf numFmtId="0" fontId="10" fillId="3" borderId="49" xfId="0" applyFont="1" applyFill="1" applyBorder="1" applyAlignment="1" applyProtection="1">
      <alignment horizontal="left" vertical="center" wrapText="1"/>
    </xf>
    <xf numFmtId="0" fontId="10" fillId="3" borderId="50" xfId="0" applyFont="1" applyFill="1" applyBorder="1" applyAlignment="1" applyProtection="1">
      <alignment horizontal="left" vertical="center" wrapText="1"/>
    </xf>
    <xf numFmtId="14" fontId="10" fillId="3" borderId="0" xfId="0" applyNumberFormat="1" applyFont="1" applyFill="1" applyBorder="1" applyAlignment="1" applyProtection="1">
      <alignment horizontal="left" vertical="center" wrapText="1"/>
    </xf>
    <xf numFmtId="0" fontId="10" fillId="3" borderId="0" xfId="0" applyFont="1" applyFill="1" applyBorder="1" applyAlignment="1" applyProtection="1">
      <alignment vertical="center" wrapText="1"/>
    </xf>
    <xf numFmtId="0" fontId="12" fillId="0" borderId="0" xfId="0" applyFont="1" applyBorder="1" applyAlignment="1" applyProtection="1">
      <alignment horizontal="left" vertical="center"/>
    </xf>
    <xf numFmtId="0" fontId="10" fillId="3" borderId="0" xfId="0" applyFont="1" applyFill="1" applyBorder="1" applyAlignment="1" applyProtection="1">
      <alignment horizontal="left" vertical="center"/>
    </xf>
    <xf numFmtId="0" fontId="10" fillId="3" borderId="21"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10" fillId="3" borderId="6" xfId="0" applyFont="1" applyFill="1" applyBorder="1" applyAlignment="1" applyProtection="1">
      <alignment horizontal="center" vertical="center"/>
    </xf>
    <xf numFmtId="0" fontId="24" fillId="3" borderId="30" xfId="0" applyFont="1" applyFill="1" applyBorder="1" applyAlignment="1" applyProtection="1">
      <alignment horizontal="center" vertical="center"/>
    </xf>
    <xf numFmtId="0" fontId="24" fillId="3" borderId="0" xfId="0" applyFont="1" applyFill="1" applyBorder="1" applyAlignment="1" applyProtection="1">
      <alignment horizontal="center" vertical="center"/>
    </xf>
    <xf numFmtId="0" fontId="10" fillId="3" borderId="5" xfId="0" applyNumberFormat="1" applyFont="1" applyFill="1" applyBorder="1" applyAlignment="1" applyProtection="1">
      <alignment horizontal="left" vertical="center" wrapText="1"/>
    </xf>
    <xf numFmtId="0" fontId="23" fillId="3" borderId="5" xfId="0" applyFont="1" applyFill="1" applyBorder="1" applyAlignment="1" applyProtection="1">
      <alignment horizontal="center" vertical="center"/>
    </xf>
    <xf numFmtId="0" fontId="23" fillId="3" borderId="5" xfId="0" applyFont="1" applyFill="1" applyBorder="1" applyAlignment="1" applyProtection="1">
      <alignment horizontal="center" vertical="center" wrapText="1"/>
    </xf>
    <xf numFmtId="0" fontId="10" fillId="3" borderId="21" xfId="0" applyFont="1" applyFill="1" applyBorder="1" applyAlignment="1" applyProtection="1">
      <alignment horizontal="left" vertical="center"/>
    </xf>
    <xf numFmtId="0" fontId="10" fillId="3" borderId="6" xfId="0" applyFont="1" applyFill="1" applyBorder="1" applyAlignment="1" applyProtection="1">
      <alignment horizontal="left" vertical="center"/>
    </xf>
    <xf numFmtId="0" fontId="24" fillId="3" borderId="6" xfId="0" applyFont="1" applyFill="1" applyBorder="1" applyAlignment="1" applyProtection="1">
      <alignment horizontal="left" vertical="center"/>
    </xf>
    <xf numFmtId="0" fontId="24" fillId="3" borderId="30" xfId="0" applyFont="1" applyFill="1" applyBorder="1" applyAlignment="1" applyProtection="1">
      <alignment horizontal="left" vertical="center"/>
    </xf>
    <xf numFmtId="0" fontId="24" fillId="3" borderId="0" xfId="0" applyFont="1" applyFill="1" applyBorder="1" applyAlignment="1" applyProtection="1">
      <alignment horizontal="left" vertical="center"/>
    </xf>
    <xf numFmtId="0" fontId="10" fillId="3" borderId="21" xfId="0" applyFont="1" applyFill="1" applyBorder="1" applyAlignment="1" applyProtection="1">
      <alignment vertical="center"/>
    </xf>
    <xf numFmtId="0" fontId="12" fillId="3" borderId="0" xfId="0" applyFont="1" applyFill="1" applyBorder="1" applyAlignment="1" applyProtection="1">
      <alignment horizontal="left" vertical="center"/>
    </xf>
    <xf numFmtId="14" fontId="10" fillId="3" borderId="0" xfId="0" applyNumberFormat="1" applyFont="1" applyFill="1" applyBorder="1" applyAlignment="1" applyProtection="1">
      <alignment horizontal="left" vertical="center"/>
    </xf>
    <xf numFmtId="0" fontId="10" fillId="3" borderId="11"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10" fillId="3" borderId="5" xfId="0" applyFont="1" applyFill="1" applyBorder="1" applyAlignment="1" applyProtection="1">
      <alignment vertical="center"/>
    </xf>
    <xf numFmtId="0" fontId="10" fillId="3" borderId="0" xfId="0" applyFont="1" applyFill="1" applyBorder="1" applyAlignment="1" applyProtection="1">
      <alignment horizontal="center" vertical="center"/>
    </xf>
    <xf numFmtId="0" fontId="10" fillId="3" borderId="11" xfId="0" applyFont="1" applyFill="1" applyBorder="1" applyAlignment="1" applyProtection="1">
      <alignment horizontal="left" vertical="center"/>
    </xf>
    <xf numFmtId="0" fontId="10" fillId="3" borderId="29" xfId="0" applyFont="1" applyFill="1" applyBorder="1" applyAlignment="1" applyProtection="1">
      <alignment vertical="center"/>
    </xf>
    <xf numFmtId="0" fontId="10" fillId="3" borderId="31" xfId="0" applyFont="1" applyFill="1" applyBorder="1" applyAlignment="1" applyProtection="1">
      <alignment horizontal="left" vertical="center"/>
    </xf>
    <xf numFmtId="0" fontId="10" fillId="3" borderId="14" xfId="0" applyFont="1" applyFill="1" applyBorder="1" applyAlignment="1" applyProtection="1">
      <alignment horizontal="left" vertical="center"/>
    </xf>
    <xf numFmtId="0" fontId="10" fillId="3" borderId="15" xfId="0" applyFont="1" applyFill="1" applyBorder="1" applyAlignment="1" applyProtection="1">
      <alignment horizontal="left" vertical="center"/>
    </xf>
    <xf numFmtId="0" fontId="10" fillId="3" borderId="33" xfId="0" applyFont="1" applyFill="1" applyBorder="1" applyAlignment="1" applyProtection="1">
      <alignment vertical="center"/>
    </xf>
    <xf numFmtId="0" fontId="10" fillId="3" borderId="34" xfId="0" applyFont="1" applyFill="1" applyBorder="1" applyAlignment="1" applyProtection="1">
      <alignment horizontal="left" vertical="center"/>
    </xf>
    <xf numFmtId="0" fontId="10" fillId="3" borderId="12" xfId="0" applyFont="1" applyFill="1" applyBorder="1" applyAlignment="1" applyProtection="1">
      <alignment horizontal="left" vertical="center"/>
    </xf>
    <xf numFmtId="0" fontId="10" fillId="3" borderId="13" xfId="0" applyFont="1" applyFill="1" applyBorder="1" applyAlignment="1" applyProtection="1">
      <alignment horizontal="left" vertical="center"/>
    </xf>
    <xf numFmtId="0" fontId="10" fillId="3" borderId="33" xfId="0" applyFont="1" applyFill="1" applyBorder="1" applyAlignment="1" applyProtection="1">
      <alignment vertical="center" shrinkToFit="1"/>
    </xf>
    <xf numFmtId="0" fontId="10" fillId="3" borderId="0" xfId="0" applyFont="1" applyFill="1" applyBorder="1" applyAlignment="1" applyProtection="1">
      <alignment vertical="center"/>
      <protection locked="0"/>
    </xf>
    <xf numFmtId="0" fontId="10" fillId="3" borderId="0"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left" vertical="center"/>
      <protection locked="0"/>
    </xf>
    <xf numFmtId="0" fontId="15" fillId="3" borderId="5" xfId="0" applyFont="1" applyFill="1" applyBorder="1" applyAlignment="1" applyProtection="1">
      <alignment horizontal="center" vertical="center" wrapText="1"/>
    </xf>
    <xf numFmtId="0" fontId="12" fillId="3" borderId="0" xfId="0" applyFont="1" applyFill="1" applyAlignment="1" applyProtection="1">
      <alignment vertical="center"/>
    </xf>
    <xf numFmtId="0" fontId="10" fillId="3" borderId="0" xfId="0" applyFont="1" applyFill="1" applyAlignment="1" applyProtection="1">
      <alignment vertical="center" wrapText="1"/>
    </xf>
    <xf numFmtId="0" fontId="10" fillId="3" borderId="29" xfId="0" applyFont="1" applyFill="1" applyBorder="1" applyAlignment="1" applyProtection="1">
      <alignment horizontal="left" vertical="center" wrapText="1"/>
    </xf>
    <xf numFmtId="0" fontId="10" fillId="3" borderId="29" xfId="0" applyFont="1" applyFill="1" applyBorder="1" applyAlignment="1" applyProtection="1">
      <alignment vertical="center" wrapText="1"/>
    </xf>
    <xf numFmtId="0" fontId="10" fillId="3" borderId="33" xfId="0" applyFont="1" applyFill="1" applyBorder="1" applyAlignment="1" applyProtection="1">
      <alignment horizontal="left" vertical="center" wrapText="1"/>
    </xf>
    <xf numFmtId="0" fontId="10" fillId="3" borderId="33" xfId="0" applyFont="1" applyFill="1" applyBorder="1" applyAlignment="1" applyProtection="1">
      <alignment vertical="center" wrapText="1"/>
    </xf>
    <xf numFmtId="0" fontId="10" fillId="3" borderId="16" xfId="0" applyFont="1" applyFill="1" applyBorder="1" applyAlignment="1" applyProtection="1">
      <alignment vertical="center"/>
    </xf>
    <xf numFmtId="0" fontId="12" fillId="3" borderId="0" xfId="0" applyFont="1" applyFill="1" applyBorder="1" applyAlignment="1" applyProtection="1">
      <alignment vertical="center"/>
    </xf>
    <xf numFmtId="0" fontId="10" fillId="3" borderId="16" xfId="0" applyFont="1" applyFill="1" applyBorder="1" applyAlignment="1" applyProtection="1">
      <alignment horizontal="left" vertical="center"/>
    </xf>
    <xf numFmtId="0" fontId="10" fillId="0" borderId="0" xfId="0" applyFont="1" applyFill="1" applyAlignment="1" applyProtection="1">
      <alignment vertical="center"/>
    </xf>
    <xf numFmtId="0" fontId="10" fillId="0" borderId="0" xfId="0" applyFont="1" applyFill="1" applyAlignment="1" applyProtection="1">
      <alignment vertical="center" wrapText="1"/>
    </xf>
    <xf numFmtId="0" fontId="26" fillId="3" borderId="0" xfId="1" applyFont="1" applyFill="1" applyAlignment="1" applyProtection="1">
      <alignment vertical="center"/>
    </xf>
    <xf numFmtId="0" fontId="24" fillId="3" borderId="0" xfId="1" applyFont="1" applyFill="1" applyAlignment="1" applyProtection="1">
      <alignment horizontal="left" vertical="center" wrapText="1"/>
    </xf>
    <xf numFmtId="0" fontId="24" fillId="0" borderId="0" xfId="1" applyFont="1" applyAlignment="1" applyProtection="1">
      <alignment horizontal="left" vertical="center" wrapText="1"/>
    </xf>
    <xf numFmtId="0" fontId="35" fillId="0" borderId="0" xfId="1" applyFont="1" applyProtection="1">
      <alignment vertical="center"/>
    </xf>
    <xf numFmtId="0" fontId="24" fillId="3" borderId="33" xfId="1" applyFont="1" applyFill="1" applyBorder="1" applyAlignment="1" applyProtection="1">
      <alignment vertical="center" wrapText="1"/>
    </xf>
    <xf numFmtId="0" fontId="24" fillId="3" borderId="32" xfId="1" applyFont="1" applyFill="1" applyBorder="1" applyAlignment="1" applyProtection="1">
      <alignment vertical="center" wrapText="1"/>
    </xf>
    <xf numFmtId="0" fontId="24" fillId="0" borderId="0" xfId="1" applyFont="1" applyBorder="1" applyAlignment="1" applyProtection="1">
      <alignment vertical="center" wrapText="1"/>
    </xf>
    <xf numFmtId="0" fontId="36" fillId="3" borderId="0" xfId="1" applyFont="1" applyFill="1" applyProtection="1">
      <alignment vertical="center"/>
    </xf>
    <xf numFmtId="0" fontId="36" fillId="0" borderId="0" xfId="1" applyFont="1" applyProtection="1">
      <alignment vertical="center"/>
    </xf>
    <xf numFmtId="0" fontId="37" fillId="3" borderId="0" xfId="1" applyFont="1" applyFill="1" applyProtection="1">
      <alignment vertical="center"/>
    </xf>
    <xf numFmtId="0" fontId="38" fillId="3" borderId="0" xfId="1" applyFont="1" applyFill="1" applyProtection="1">
      <alignment vertical="center"/>
    </xf>
    <xf numFmtId="0" fontId="9" fillId="3" borderId="36" xfId="1" applyFont="1" applyFill="1" applyBorder="1" applyAlignment="1" applyProtection="1">
      <alignment horizontal="center" vertical="center"/>
    </xf>
    <xf numFmtId="0" fontId="9" fillId="3" borderId="5" xfId="1" applyFont="1" applyFill="1" applyBorder="1" applyAlignment="1" applyProtection="1">
      <alignment vertical="center" wrapText="1"/>
    </xf>
    <xf numFmtId="0" fontId="36" fillId="3" borderId="0" xfId="1" applyFont="1" applyFill="1" applyAlignment="1" applyProtection="1">
      <alignment horizontal="center" vertical="center"/>
    </xf>
    <xf numFmtId="0" fontId="9" fillId="3" borderId="5" xfId="1" applyFont="1" applyFill="1" applyBorder="1" applyProtection="1">
      <alignment vertical="center"/>
    </xf>
    <xf numFmtId="0" fontId="36" fillId="3" borderId="5" xfId="1" applyFont="1" applyFill="1" applyBorder="1" applyProtection="1">
      <alignment vertical="center"/>
    </xf>
    <xf numFmtId="0" fontId="36" fillId="3" borderId="5" xfId="1" applyFont="1" applyFill="1" applyBorder="1" applyAlignment="1" applyProtection="1">
      <alignment vertical="center" wrapText="1"/>
    </xf>
    <xf numFmtId="0" fontId="36" fillId="3" borderId="0" xfId="1" applyFont="1" applyFill="1" applyAlignment="1" applyProtection="1">
      <alignment horizontal="center" vertical="top"/>
    </xf>
    <xf numFmtId="0" fontId="36" fillId="3" borderId="42" xfId="1" applyFont="1" applyFill="1" applyBorder="1" applyAlignment="1" applyProtection="1">
      <alignment vertical="center" wrapText="1"/>
    </xf>
    <xf numFmtId="0" fontId="9" fillId="3" borderId="0" xfId="1" applyFont="1" applyFill="1" applyBorder="1" applyAlignment="1" applyProtection="1">
      <alignment vertical="center" wrapText="1"/>
    </xf>
    <xf numFmtId="0" fontId="36" fillId="3" borderId="0" xfId="1" applyFont="1" applyFill="1" applyBorder="1" applyAlignment="1" applyProtection="1">
      <alignment vertical="center" wrapText="1"/>
    </xf>
    <xf numFmtId="0" fontId="24" fillId="0" borderId="0" xfId="0" applyFont="1" applyBorder="1" applyAlignment="1" applyProtection="1">
      <alignment vertical="center" wrapText="1"/>
    </xf>
    <xf numFmtId="0" fontId="36" fillId="3" borderId="0" xfId="1" applyFont="1" applyFill="1" applyAlignment="1" applyProtection="1">
      <alignment vertical="center" wrapText="1"/>
    </xf>
    <xf numFmtId="0" fontId="36" fillId="0" borderId="0" xfId="1" applyFont="1" applyProtection="1">
      <alignment vertical="center"/>
      <protection locked="0"/>
    </xf>
    <xf numFmtId="0" fontId="40" fillId="0" borderId="0" xfId="0" applyFont="1"/>
    <xf numFmtId="0" fontId="10" fillId="0" borderId="10" xfId="0" applyFont="1" applyFill="1" applyBorder="1" applyAlignment="1" applyProtection="1">
      <alignment horizontal="center" vertical="center"/>
    </xf>
    <xf numFmtId="0" fontId="10" fillId="0" borderId="33" xfId="0" applyFont="1" applyFill="1" applyBorder="1" applyAlignment="1" applyProtection="1">
      <alignment vertical="center"/>
    </xf>
    <xf numFmtId="0" fontId="10" fillId="0" borderId="34" xfId="0" applyFont="1" applyFill="1" applyBorder="1" applyAlignment="1" applyProtection="1">
      <alignment horizontal="left" vertical="center"/>
    </xf>
    <xf numFmtId="0" fontId="10" fillId="0" borderId="12" xfId="0" applyFont="1" applyFill="1" applyBorder="1" applyAlignment="1" applyProtection="1">
      <alignment horizontal="left" vertical="center"/>
    </xf>
    <xf numFmtId="0" fontId="10" fillId="0" borderId="13" xfId="0" applyFont="1" applyFill="1" applyBorder="1" applyAlignment="1" applyProtection="1">
      <alignment horizontal="left" vertical="center"/>
    </xf>
    <xf numFmtId="0" fontId="10" fillId="0" borderId="0" xfId="0" applyNumberFormat="1" applyFont="1" applyFill="1" applyAlignment="1" applyProtection="1">
      <alignment vertical="center"/>
      <protection locked="0"/>
    </xf>
    <xf numFmtId="0" fontId="10" fillId="0" borderId="0" xfId="0" applyFont="1" applyFill="1" applyAlignment="1" applyProtection="1">
      <alignment vertical="center"/>
      <protection locked="0"/>
    </xf>
    <xf numFmtId="0" fontId="8" fillId="0" borderId="0" xfId="0" applyFont="1" applyAlignment="1">
      <alignment horizontal="center"/>
    </xf>
    <xf numFmtId="0" fontId="12" fillId="0" borderId="0" xfId="0" applyFont="1" applyAlignment="1" applyProtection="1">
      <alignment horizontal="left" vertical="top"/>
    </xf>
    <xf numFmtId="0" fontId="8" fillId="0" borderId="0" xfId="0" applyFont="1" applyAlignment="1" applyProtection="1">
      <alignment horizontal="center"/>
    </xf>
    <xf numFmtId="0" fontId="10" fillId="3" borderId="0" xfId="0" applyFont="1" applyFill="1" applyBorder="1" applyAlignment="1" applyProtection="1">
      <alignment horizontal="left" vertical="center"/>
    </xf>
    <xf numFmtId="0" fontId="7" fillId="3" borderId="0" xfId="0" applyFont="1" applyFill="1" applyAlignment="1" applyProtection="1">
      <alignment horizontal="left" vertical="top"/>
    </xf>
    <xf numFmtId="0" fontId="10" fillId="3" borderId="0" xfId="0" applyFont="1" applyFill="1" applyBorder="1" applyAlignment="1" applyProtection="1">
      <alignment horizontal="center" vertical="center"/>
    </xf>
    <xf numFmtId="0" fontId="24" fillId="3" borderId="0" xfId="0" applyFont="1" applyFill="1" applyAlignment="1" applyProtection="1">
      <alignment horizontal="center" vertical="center"/>
    </xf>
    <xf numFmtId="0" fontId="10" fillId="3" borderId="21" xfId="0" applyFont="1" applyFill="1" applyBorder="1" applyAlignment="1" applyProtection="1">
      <alignment vertical="center" shrinkToFit="1"/>
    </xf>
    <xf numFmtId="0" fontId="10" fillId="3" borderId="6" xfId="0" applyFont="1" applyFill="1" applyBorder="1" applyAlignment="1" applyProtection="1">
      <alignment vertical="center" shrinkToFit="1"/>
    </xf>
    <xf numFmtId="0" fontId="10" fillId="3" borderId="30" xfId="0" applyFont="1" applyFill="1" applyBorder="1" applyAlignment="1" applyProtection="1">
      <alignment vertical="center" shrinkToFit="1"/>
    </xf>
    <xf numFmtId="0" fontId="10" fillId="3" borderId="24" xfId="0" applyFont="1" applyFill="1" applyBorder="1" applyAlignment="1" applyProtection="1">
      <alignment vertical="center" wrapText="1"/>
    </xf>
    <xf numFmtId="0" fontId="10" fillId="3" borderId="25" xfId="0" applyFont="1" applyFill="1" applyBorder="1" applyAlignment="1" applyProtection="1">
      <alignment vertical="center" wrapText="1"/>
    </xf>
    <xf numFmtId="0" fontId="10" fillId="3" borderId="26" xfId="0" applyFont="1" applyFill="1" applyBorder="1" applyAlignment="1" applyProtection="1">
      <alignment vertical="center" wrapText="1"/>
    </xf>
    <xf numFmtId="0" fontId="10" fillId="3" borderId="0" xfId="0" applyFont="1" applyFill="1" applyAlignment="1" applyProtection="1">
      <alignment horizontal="left" vertical="center"/>
    </xf>
    <xf numFmtId="0" fontId="12" fillId="3" borderId="0" xfId="0" applyFont="1" applyFill="1" applyBorder="1" applyAlignment="1" applyProtection="1">
      <alignment horizontal="left" vertical="center"/>
    </xf>
    <xf numFmtId="0" fontId="10" fillId="3" borderId="14" xfId="0" applyFont="1" applyFill="1" applyBorder="1" applyAlignment="1" applyProtection="1">
      <alignment horizontal="left" vertical="center" wrapText="1"/>
    </xf>
    <xf numFmtId="0" fontId="24" fillId="0" borderId="15" xfId="0" applyFont="1" applyBorder="1" applyAlignment="1">
      <alignment vertical="center" wrapText="1"/>
    </xf>
    <xf numFmtId="0" fontId="12" fillId="3" borderId="14" xfId="0" applyFont="1" applyFill="1" applyBorder="1" applyAlignment="1" applyProtection="1">
      <alignment vertical="center" wrapText="1"/>
    </xf>
    <xf numFmtId="0" fontId="12" fillId="3" borderId="15" xfId="0" applyFont="1" applyFill="1" applyBorder="1" applyAlignment="1" applyProtection="1">
      <alignment vertical="center" wrapText="1"/>
    </xf>
    <xf numFmtId="0" fontId="36" fillId="3" borderId="0" xfId="1" applyFont="1" applyFill="1" applyAlignment="1" applyProtection="1">
      <alignment horizontal="center" vertical="center"/>
    </xf>
    <xf numFmtId="0" fontId="36" fillId="3" borderId="0" xfId="1" applyFont="1" applyFill="1" applyAlignment="1" applyProtection="1">
      <alignment horizontal="left" vertical="center"/>
    </xf>
    <xf numFmtId="0" fontId="36" fillId="3" borderId="0" xfId="1" applyFont="1" applyFill="1" applyBorder="1" applyAlignment="1" applyProtection="1">
      <alignment horizontal="left" vertical="center"/>
    </xf>
    <xf numFmtId="0" fontId="36" fillId="3" borderId="7" xfId="1" applyFont="1" applyFill="1" applyBorder="1" applyAlignment="1" applyProtection="1">
      <alignment horizontal="left" vertical="center"/>
    </xf>
    <xf numFmtId="0" fontId="24" fillId="0" borderId="34" xfId="0" applyFont="1" applyBorder="1" applyAlignment="1" applyProtection="1">
      <alignment vertical="center" wrapText="1"/>
    </xf>
    <xf numFmtId="0" fontId="24" fillId="0" borderId="12" xfId="0" applyFont="1" applyBorder="1" applyAlignment="1" applyProtection="1">
      <alignment vertical="center" wrapText="1"/>
    </xf>
    <xf numFmtId="0" fontId="24" fillId="0" borderId="13" xfId="0" applyFont="1" applyBorder="1" applyAlignment="1" applyProtection="1">
      <alignment vertical="center" wrapText="1"/>
    </xf>
    <xf numFmtId="0" fontId="24" fillId="3" borderId="34" xfId="1" applyFont="1" applyFill="1" applyBorder="1" applyAlignment="1" applyProtection="1">
      <alignment horizontal="left" vertical="center" wrapText="1"/>
    </xf>
    <xf numFmtId="0" fontId="24" fillId="3" borderId="12" xfId="1" applyFont="1" applyFill="1" applyBorder="1" applyAlignment="1" applyProtection="1">
      <alignment horizontal="left" vertical="center" wrapText="1"/>
    </xf>
    <xf numFmtId="0" fontId="24" fillId="3" borderId="13" xfId="1" applyFont="1" applyFill="1" applyBorder="1" applyAlignment="1" applyProtection="1">
      <alignment horizontal="left" vertical="center" wrapText="1"/>
    </xf>
  </cellXfs>
  <cellStyles count="3">
    <cellStyle name="ハイパーリンク" xfId="2" builtinId="8"/>
    <cellStyle name="標準" xfId="0" builtinId="0"/>
    <cellStyle name="標準 2" xfId="1" xr:uid="{00000000-0005-0000-0000-000001000000}"/>
  </cellStyles>
  <dxfs count="11">
    <dxf>
      <fill>
        <patternFill>
          <bgColor theme="6" tint="0.79998168889431442"/>
        </patternFill>
      </fill>
    </dxf>
    <dxf>
      <fill>
        <patternFill>
          <bgColor theme="6" tint="0.79998168889431442"/>
        </patternFill>
      </fill>
    </dxf>
    <dxf>
      <fill>
        <patternFill>
          <bgColor theme="6" tint="0.79998168889431442"/>
        </patternFill>
      </fill>
    </dxf>
    <dxf>
      <fill>
        <patternFill patternType="lightUp"/>
      </fill>
    </dxf>
    <dxf>
      <fill>
        <patternFill>
          <bgColor theme="6" tint="0.79998168889431442"/>
        </patternFill>
      </fill>
    </dxf>
    <dxf>
      <fill>
        <patternFill>
          <bgColor theme="6" tint="0.79998168889431442"/>
        </patternFill>
      </fill>
    </dxf>
    <dxf>
      <fill>
        <patternFill patternType="lightUp"/>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mruColors>
      <color rgb="FFFF0000"/>
      <color rgb="FFCC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877956</xdr:colOff>
      <xdr:row>0</xdr:row>
      <xdr:rowOff>20294</xdr:rowOff>
    </xdr:from>
    <xdr:to>
      <xdr:col>10</xdr:col>
      <xdr:colOff>213690</xdr:colOff>
      <xdr:row>2</xdr:row>
      <xdr:rowOff>165652</xdr:rowOff>
    </xdr:to>
    <xdr:sp macro="" textlink="">
      <xdr:nvSpPr>
        <xdr:cNvPr id="2" name="Text Box 15">
          <a:extLst>
            <a:ext uri="{FF2B5EF4-FFF2-40B4-BE49-F238E27FC236}">
              <a16:creationId xmlns:a16="http://schemas.microsoft.com/office/drawing/2014/main" id="{00000000-0008-0000-0600-000002000000}"/>
            </a:ext>
          </a:extLst>
        </xdr:cNvPr>
        <xdr:cNvSpPr txBox="1">
          <a:spLocks noChangeArrowheads="1"/>
        </xdr:cNvSpPr>
      </xdr:nvSpPr>
      <xdr:spPr bwMode="auto">
        <a:xfrm>
          <a:off x="9632673" y="20294"/>
          <a:ext cx="2797865" cy="526358"/>
        </a:xfrm>
        <a:prstGeom prst="rect">
          <a:avLst/>
        </a:prstGeom>
        <a:solidFill>
          <a:srgbClr val="FFFF99"/>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200" b="1" i="0" u="none" strike="noStrike" baseline="0">
              <a:solidFill>
                <a:srgbClr val="FF0000"/>
              </a:solidFill>
              <a:latin typeface="ＭＳ ゴシック" panose="020B0609070205080204" pitchFamily="49" charset="-128"/>
              <a:ea typeface="ＭＳ ゴシック" panose="020B0609070205080204" pitchFamily="49" charset="-128"/>
            </a:rPr>
            <a:t>記入要領</a:t>
          </a:r>
          <a:endParaRPr lang="en-US" altLang="ja-JP" sz="2200" b="1" i="0" u="none" strike="noStrike" baseline="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853282</xdr:colOff>
      <xdr:row>12</xdr:row>
      <xdr:rowOff>84484</xdr:rowOff>
    </xdr:from>
    <xdr:to>
      <xdr:col>2</xdr:col>
      <xdr:colOff>2353641</xdr:colOff>
      <xdr:row>15</xdr:row>
      <xdr:rowOff>130969</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3087688" y="2227609"/>
          <a:ext cx="1500359" cy="1066454"/>
        </a:xfrm>
        <a:prstGeom prst="wedgeRectCallout">
          <a:avLst>
            <a:gd name="adj1" fmla="val 68472"/>
            <a:gd name="adj2" fmla="val -38461"/>
          </a:avLst>
        </a:prstGeom>
        <a:gradFill>
          <a:gsLst>
            <a:gs pos="0">
              <a:schemeClr val="accent6">
                <a:tint val="50000"/>
                <a:satMod val="300000"/>
              </a:schemeClr>
            </a:gs>
            <a:gs pos="0">
              <a:schemeClr val="accent6">
                <a:tint val="37000"/>
                <a:satMod val="300000"/>
                <a:lumMod val="97000"/>
                <a:alpha val="50000"/>
              </a:schemeClr>
            </a:gs>
            <a:gs pos="100000">
              <a:schemeClr val="accent6">
                <a:tint val="15000"/>
                <a:satMod val="350000"/>
              </a:schemeClr>
            </a:gs>
          </a:gsLst>
        </a:gradFill>
        <a:ln w="3175">
          <a:solidFill>
            <a:schemeClr val="tx1"/>
          </a:solidFill>
        </a:ln>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just">
            <a:lnSpc>
              <a:spcPts val="1000"/>
            </a:lnSpc>
          </a:pPr>
          <a:r>
            <a:rPr kumimoji="1" lang="ja-JP" altLang="en-US" sz="1000" b="0">
              <a:solidFill>
                <a:sysClr val="windowText" lastClr="000000"/>
              </a:solidFill>
              <a:latin typeface="ＭＳ ゴシック" panose="020B0609070205080204" pitchFamily="49" charset="-128"/>
              <a:ea typeface="ＭＳ ゴシック" panose="020B0609070205080204" pitchFamily="49" charset="-128"/>
            </a:rPr>
            <a:t>「発表者」が共著の場合、全ての共著者氏名を記入してください。なお、発表者に「年度別実施計画書」の登録研究員が必ず含まれていること。</a:t>
          </a:r>
          <a:endParaRPr kumimoji="1" lang="ja-JP" altLang="en-US" sz="10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165651</xdr:colOff>
      <xdr:row>3</xdr:row>
      <xdr:rowOff>19845</xdr:rowOff>
    </xdr:from>
    <xdr:to>
      <xdr:col>11</xdr:col>
      <xdr:colOff>1860266</xdr:colOff>
      <xdr:row>8</xdr:row>
      <xdr:rowOff>83344</xdr:rowOff>
    </xdr:to>
    <xdr:sp macro="" textlink="">
      <xdr:nvSpPr>
        <xdr:cNvPr id="10" name="四角形吹き出し 9">
          <a:extLst>
            <a:ext uri="{FF2B5EF4-FFF2-40B4-BE49-F238E27FC236}">
              <a16:creationId xmlns:a16="http://schemas.microsoft.com/office/drawing/2014/main" id="{00000000-0008-0000-0600-00000A000000}"/>
            </a:ext>
          </a:extLst>
        </xdr:cNvPr>
        <xdr:cNvSpPr/>
      </xdr:nvSpPr>
      <xdr:spPr>
        <a:xfrm>
          <a:off x="10877307" y="559595"/>
          <a:ext cx="5488740" cy="841374"/>
        </a:xfrm>
        <a:prstGeom prst="wedgeRectCallout">
          <a:avLst>
            <a:gd name="adj1" fmla="val -10261"/>
            <a:gd name="adj2" fmla="val 83764"/>
          </a:avLst>
        </a:prstGeom>
        <a:gradFill>
          <a:gsLst>
            <a:gs pos="0">
              <a:schemeClr val="accent6">
                <a:tint val="50000"/>
                <a:satMod val="300000"/>
                <a:alpha val="50000"/>
              </a:schemeClr>
            </a:gs>
            <a:gs pos="34000">
              <a:schemeClr val="accent6">
                <a:tint val="37000"/>
                <a:satMod val="300000"/>
                <a:lumMod val="97000"/>
                <a:alpha val="19000"/>
              </a:schemeClr>
            </a:gs>
            <a:gs pos="100000">
              <a:schemeClr val="accent6">
                <a:tint val="15000"/>
                <a:satMod val="350000"/>
              </a:schemeClr>
            </a:gs>
          </a:gsLst>
        </a:gradFill>
        <a:ln w="3175">
          <a:solidFill>
            <a:schemeClr val="tx1"/>
          </a:solidFill>
        </a:ln>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00">
              <a:solidFill>
                <a:srgbClr val="FF0000"/>
              </a:solidFill>
              <a:latin typeface="ＭＳ ゴシック" panose="020B0609070205080204" pitchFamily="49" charset="-128"/>
              <a:ea typeface="ＭＳ ゴシック" panose="020B0609070205080204" pitchFamily="49" charset="-128"/>
            </a:rPr>
            <a:t>採録情報、講演区分を記入してください。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rgbClr val="FF0000"/>
              </a:solidFill>
              <a:latin typeface="ＭＳ ゴシック" panose="020B0609070205080204" pitchFamily="49" charset="-128"/>
              <a:ea typeface="ＭＳ ゴシック" panose="020B0609070205080204" pitchFamily="49" charset="-128"/>
            </a:rPr>
            <a:t>論文</a:t>
          </a:r>
          <a:r>
            <a:rPr kumimoji="1" lang="ja-JP" altLang="en-US" sz="1000">
              <a:solidFill>
                <a:srgbClr val="FF0000"/>
              </a:solidFill>
              <a:latin typeface="ＭＳ ゴシック" panose="020B0609070205080204" pitchFamily="49" charset="-128"/>
              <a:ea typeface="ＭＳ ゴシック" panose="020B0609070205080204" pitchFamily="49" charset="-128"/>
            </a:rPr>
            <a:t>の場合は</a:t>
          </a:r>
          <a:r>
            <a:rPr kumimoji="1" lang="ja-JP" altLang="ja-JP" sz="1000" b="1">
              <a:solidFill>
                <a:srgbClr val="FF0000"/>
              </a:solidFill>
              <a:effectLst/>
              <a:latin typeface="ＭＳ ゴシック" panose="020B0609070205080204" pitchFamily="49" charset="-128"/>
              <a:ea typeface="ＭＳ ゴシック" panose="020B0609070205080204" pitchFamily="49" charset="-128"/>
              <a:cs typeface="+mn-cs"/>
            </a:rPr>
            <a:t>採録情報</a:t>
          </a:r>
          <a:r>
            <a:rPr kumimoji="1" lang="ja-JP" altLang="ja-JP" sz="10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000" b="1">
              <a:solidFill>
                <a:srgbClr val="FF0000"/>
              </a:solidFill>
              <a:effectLst/>
              <a:latin typeface="ＭＳ ゴシック" panose="020B0609070205080204" pitchFamily="49" charset="-128"/>
              <a:ea typeface="ＭＳ ゴシック" panose="020B0609070205080204" pitchFamily="49" charset="-128"/>
              <a:cs typeface="+mn-cs"/>
            </a:rPr>
            <a:t>誌名、</a:t>
          </a:r>
          <a:r>
            <a:rPr kumimoji="1" lang="en-US" altLang="ja-JP" sz="1000" b="1">
              <a:solidFill>
                <a:srgbClr val="FF0000"/>
              </a:solidFill>
              <a:effectLst/>
              <a:latin typeface="ＭＳ ゴシック" panose="020B0609070205080204" pitchFamily="49" charset="-128"/>
              <a:ea typeface="ＭＳ ゴシック" panose="020B0609070205080204" pitchFamily="49" charset="-128"/>
              <a:cs typeface="+mn-cs"/>
            </a:rPr>
            <a:t>VOL</a:t>
          </a:r>
          <a:r>
            <a:rPr kumimoji="1" lang="ja-JP" altLang="ja-JP" sz="1000" b="1">
              <a:solidFill>
                <a:srgbClr val="FF0000"/>
              </a:solidFill>
              <a:effectLst/>
              <a:latin typeface="ＭＳ ゴシック" panose="020B0609070205080204" pitchFamily="49" charset="-128"/>
              <a:ea typeface="ＭＳ ゴシック" panose="020B0609070205080204" pitchFamily="49" charset="-128"/>
              <a:cs typeface="+mn-cs"/>
            </a:rPr>
            <a:t>、</a:t>
          </a:r>
          <a:r>
            <a:rPr kumimoji="1" lang="en-US" altLang="ja-JP" sz="1000" b="1">
              <a:solidFill>
                <a:srgbClr val="FF0000"/>
              </a:solidFill>
              <a:effectLst/>
              <a:latin typeface="ＭＳ ゴシック" panose="020B0609070205080204" pitchFamily="49" charset="-128"/>
              <a:ea typeface="ＭＳ ゴシック" panose="020B0609070205080204" pitchFamily="49" charset="-128"/>
              <a:cs typeface="+mn-cs"/>
            </a:rPr>
            <a:t>NO</a:t>
          </a:r>
          <a:r>
            <a:rPr kumimoji="1" lang="ja-JP" altLang="ja-JP" sz="1000" b="1">
              <a:solidFill>
                <a:srgbClr val="FF0000"/>
              </a:solidFill>
              <a:effectLst/>
              <a:latin typeface="ＭＳ ゴシック" panose="020B0609070205080204" pitchFamily="49" charset="-128"/>
              <a:ea typeface="ＭＳ ゴシック" panose="020B0609070205080204" pitchFamily="49" charset="-128"/>
              <a:cs typeface="+mn-cs"/>
            </a:rPr>
            <a:t>、</a:t>
          </a:r>
          <a:r>
            <a:rPr kumimoji="1" lang="en-US" altLang="ja-JP" sz="1000" b="1">
              <a:solidFill>
                <a:srgbClr val="FF0000"/>
              </a:solidFill>
              <a:effectLst/>
              <a:latin typeface="ＭＳ ゴシック" panose="020B0609070205080204" pitchFamily="49" charset="-128"/>
              <a:ea typeface="ＭＳ ゴシック" panose="020B0609070205080204" pitchFamily="49" charset="-128"/>
              <a:cs typeface="+mn-cs"/>
            </a:rPr>
            <a:t>pp</a:t>
          </a:r>
          <a:r>
            <a:rPr kumimoji="1" lang="ja-JP" altLang="en-US" sz="1000" b="1">
              <a:solidFill>
                <a:srgbClr val="FF0000"/>
              </a:solidFill>
              <a:effectLst/>
              <a:latin typeface="ＭＳ ゴシック" panose="020B0609070205080204" pitchFamily="49" charset="-128"/>
              <a:ea typeface="ＭＳ ゴシック" panose="020B0609070205080204" pitchFamily="49" charset="-128"/>
              <a:cs typeface="+mn-cs"/>
            </a:rPr>
            <a:t>等</a:t>
          </a:r>
          <a:r>
            <a:rPr kumimoji="1" lang="en-US" altLang="ja-JP" sz="10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FF0000"/>
              </a:solidFill>
              <a:latin typeface="ＭＳ ゴシック" panose="020B0609070205080204" pitchFamily="49" charset="-128"/>
              <a:ea typeface="ＭＳ ゴシック" panose="020B0609070205080204" pitchFamily="49" charset="-128"/>
            </a:rPr>
            <a:t>、</a:t>
          </a:r>
          <a:r>
            <a:rPr kumimoji="1" lang="ja-JP" altLang="en-US" sz="1000" b="1">
              <a:solidFill>
                <a:srgbClr val="FF0000"/>
              </a:solidFill>
              <a:latin typeface="ＭＳ ゴシック" panose="020B0609070205080204" pitchFamily="49" charset="-128"/>
              <a:ea typeface="ＭＳ ゴシック" panose="020B0609070205080204" pitchFamily="49" charset="-128"/>
            </a:rPr>
            <a:t>講演</a:t>
          </a:r>
          <a:r>
            <a:rPr kumimoji="1" lang="ja-JP" altLang="en-US" sz="1000">
              <a:solidFill>
                <a:srgbClr val="FF0000"/>
              </a:solidFill>
              <a:latin typeface="ＭＳ ゴシック" panose="020B0609070205080204" pitchFamily="49" charset="-128"/>
              <a:ea typeface="ＭＳ ゴシック" panose="020B0609070205080204" pitchFamily="49" charset="-128"/>
            </a:rPr>
            <a:t>の場合は</a:t>
          </a:r>
          <a:r>
            <a:rPr kumimoji="1" lang="ja-JP" altLang="ja-JP" sz="1000" b="1">
              <a:solidFill>
                <a:srgbClr val="FF0000"/>
              </a:solidFill>
              <a:effectLst/>
              <a:latin typeface="ＭＳ ゴシック" panose="020B0609070205080204" pitchFamily="49" charset="-128"/>
              <a:ea typeface="ＭＳ ゴシック" panose="020B0609070205080204" pitchFamily="49" charset="-128"/>
              <a:cs typeface="+mn-cs"/>
            </a:rPr>
            <a:t>講演情報</a:t>
          </a:r>
          <a:r>
            <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000" b="1">
              <a:solidFill>
                <a:srgbClr val="FF0000"/>
              </a:solidFill>
              <a:effectLst/>
              <a:latin typeface="ＭＳ ゴシック" panose="020B0609070205080204" pitchFamily="49" charset="-128"/>
              <a:ea typeface="ＭＳ ゴシック" panose="020B0609070205080204" pitchFamily="49" charset="-128"/>
              <a:cs typeface="+mn-cs"/>
            </a:rPr>
            <a:t>セッション名、</a:t>
          </a:r>
          <a:r>
            <a:rPr kumimoji="1" lang="ja-JP" altLang="en-US" sz="1000" b="1">
              <a:solidFill>
                <a:srgbClr val="FF0000"/>
              </a:solidFill>
              <a:latin typeface="ＭＳ ゴシック" panose="020B0609070205080204" pitchFamily="49" charset="-128"/>
              <a:ea typeface="ＭＳ ゴシック" panose="020B0609070205080204" pitchFamily="49" charset="-128"/>
            </a:rPr>
            <a:t>講演番号等</a:t>
          </a:r>
          <a:r>
            <a:rPr kumimoji="1" lang="ja-JP" altLang="en-US" sz="1000">
              <a:solidFill>
                <a:srgbClr val="FF0000"/>
              </a:solidFill>
              <a:latin typeface="ＭＳ ゴシック" panose="020B0609070205080204" pitchFamily="49" charset="-128"/>
              <a:ea typeface="ＭＳ ゴシック" panose="020B0609070205080204" pitchFamily="49" charset="-128"/>
            </a:rPr>
            <a:t>）および</a:t>
          </a:r>
          <a:r>
            <a:rPr kumimoji="1" lang="ja-JP" altLang="en-US" sz="1000" b="1">
              <a:solidFill>
                <a:srgbClr val="FF0000"/>
              </a:solidFill>
              <a:latin typeface="ＭＳ ゴシック" panose="020B0609070205080204" pitchFamily="49" charset="-128"/>
              <a:ea typeface="ＭＳ ゴシック" panose="020B0609070205080204" pitchFamily="49" charset="-128"/>
            </a:rPr>
            <a:t>講演区分</a:t>
          </a:r>
          <a:r>
            <a:rPr kumimoji="1" lang="ja-JP" altLang="en-US" sz="1000">
              <a:solidFill>
                <a:srgbClr val="FF0000"/>
              </a:solidFill>
              <a:latin typeface="ＭＳ ゴシック" panose="020B0609070205080204" pitchFamily="49" charset="-128"/>
              <a:ea typeface="ＭＳ ゴシック" panose="020B0609070205080204" pitchFamily="49" charset="-128"/>
            </a:rPr>
            <a:t>（</a:t>
          </a:r>
          <a:r>
            <a:rPr kumimoji="1" lang="ja-JP" altLang="en-US" sz="1000" b="1">
              <a:solidFill>
                <a:srgbClr val="FF0000"/>
              </a:solidFill>
              <a:latin typeface="ＭＳ ゴシック" panose="020B0609070205080204" pitchFamily="49" charset="-128"/>
              <a:ea typeface="ＭＳ ゴシック" panose="020B0609070205080204" pitchFamily="49" charset="-128"/>
            </a:rPr>
            <a:t>一般講演、</a:t>
          </a:r>
          <a:r>
            <a:rPr kumimoji="1" lang="ja-JP" altLang="ja-JP" sz="1000" b="1">
              <a:solidFill>
                <a:srgbClr val="FF0000"/>
              </a:solidFill>
              <a:effectLst/>
              <a:latin typeface="ＭＳ ゴシック" panose="020B0609070205080204" pitchFamily="49" charset="-128"/>
              <a:ea typeface="ＭＳ ゴシック" panose="020B0609070205080204" pitchFamily="49" charset="-128"/>
              <a:cs typeface="+mn-cs"/>
            </a:rPr>
            <a:t>基調講演、</a:t>
          </a:r>
          <a:r>
            <a:rPr kumimoji="1" lang="ja-JP" altLang="en-US" sz="1000" b="1">
              <a:solidFill>
                <a:srgbClr val="FF0000"/>
              </a:solidFill>
              <a:latin typeface="ＭＳ ゴシック" panose="020B0609070205080204" pitchFamily="49" charset="-128"/>
              <a:ea typeface="ＭＳ ゴシック" panose="020B0609070205080204" pitchFamily="49" charset="-128"/>
            </a:rPr>
            <a:t>招待講演、依頼講演等</a:t>
          </a:r>
          <a:r>
            <a:rPr kumimoji="1" lang="ja-JP" altLang="en-US" sz="1000">
              <a:solidFill>
                <a:srgbClr val="FF0000"/>
              </a:solidFill>
              <a:latin typeface="ＭＳ ゴシック" panose="020B0609070205080204" pitchFamily="49" charset="-128"/>
              <a:ea typeface="ＭＳ ゴシック" panose="020B0609070205080204" pitchFamily="49" charset="-128"/>
            </a:rPr>
            <a:t>）を</a:t>
          </a:r>
          <a:r>
            <a:rPr kumimoji="1" lang="ja-JP" altLang="ja-JP" sz="1000" b="1">
              <a:solidFill>
                <a:srgbClr val="FF0000"/>
              </a:solidFill>
              <a:effectLst/>
              <a:latin typeface="ＭＳ ゴシック" panose="020B0609070205080204" pitchFamily="49" charset="-128"/>
              <a:ea typeface="ＭＳ ゴシック" panose="020B0609070205080204" pitchFamily="49" charset="-128"/>
              <a:cs typeface="+mn-cs"/>
            </a:rPr>
            <a:t>必ず記入</a:t>
          </a:r>
          <a:r>
            <a:rPr kumimoji="1" lang="ja-JP" altLang="en-US" sz="1000" b="0">
              <a:solidFill>
                <a:srgbClr val="FF0000"/>
              </a:solidFill>
              <a:effectLst/>
              <a:latin typeface="ＭＳ ゴシック" panose="020B0609070205080204" pitchFamily="49" charset="-128"/>
              <a:ea typeface="ＭＳ ゴシック" panose="020B0609070205080204" pitchFamily="49" charset="-128"/>
              <a:cs typeface="+mn-cs"/>
            </a:rPr>
            <a:t>して</a:t>
          </a:r>
          <a:r>
            <a:rPr kumimoji="1" lang="ja-JP" altLang="ja-JP" sz="1000">
              <a:solidFill>
                <a:srgbClr val="FF0000"/>
              </a:solidFill>
              <a:effectLst/>
              <a:latin typeface="ＭＳ ゴシック" panose="020B0609070205080204" pitchFamily="49" charset="-128"/>
              <a:ea typeface="ＭＳ ゴシック" panose="020B0609070205080204" pitchFamily="49" charset="-128"/>
              <a:cs typeface="+mn-cs"/>
            </a:rPr>
            <a:t>ください。</a:t>
          </a:r>
          <a:endParaRPr kumimoji="1" lang="ja-JP" altLang="en-US" sz="10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289892</xdr:colOff>
      <xdr:row>4</xdr:row>
      <xdr:rowOff>122862</xdr:rowOff>
    </xdr:from>
    <xdr:to>
      <xdr:col>9</xdr:col>
      <xdr:colOff>1276</xdr:colOff>
      <xdr:row>6</xdr:row>
      <xdr:rowOff>96345</xdr:rowOff>
    </xdr:to>
    <xdr:sp macro="" textlink="">
      <xdr:nvSpPr>
        <xdr:cNvPr id="13" name="四角形吹き出し 12">
          <a:extLst>
            <a:ext uri="{FF2B5EF4-FFF2-40B4-BE49-F238E27FC236}">
              <a16:creationId xmlns:a16="http://schemas.microsoft.com/office/drawing/2014/main" id="{00000000-0008-0000-0600-00000D000000}"/>
            </a:ext>
          </a:extLst>
        </xdr:cNvPr>
        <xdr:cNvSpPr/>
      </xdr:nvSpPr>
      <xdr:spPr>
        <a:xfrm>
          <a:off x="7410651" y="832310"/>
          <a:ext cx="2628004" cy="306311"/>
        </a:xfrm>
        <a:prstGeom prst="wedgeRectCallout">
          <a:avLst>
            <a:gd name="adj1" fmla="val -39492"/>
            <a:gd name="adj2" fmla="val 223469"/>
          </a:avLst>
        </a:prstGeom>
        <a:gradFill>
          <a:gsLst>
            <a:gs pos="0">
              <a:schemeClr val="accent6">
                <a:tint val="50000"/>
                <a:satMod val="300000"/>
                <a:alpha val="50000"/>
              </a:schemeClr>
            </a:gs>
            <a:gs pos="34000">
              <a:schemeClr val="accent6">
                <a:tint val="37000"/>
                <a:satMod val="300000"/>
                <a:lumMod val="97000"/>
                <a:alpha val="19000"/>
              </a:schemeClr>
            </a:gs>
            <a:gs pos="100000">
              <a:schemeClr val="accent6">
                <a:tint val="15000"/>
                <a:satMod val="350000"/>
              </a:schemeClr>
            </a:gs>
          </a:gsLst>
        </a:gradFill>
        <a:ln w="3175">
          <a:solidFill>
            <a:schemeClr val="tx1"/>
          </a:solidFill>
        </a:ln>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00" b="0">
              <a:solidFill>
                <a:sysClr val="windowText" lastClr="000000"/>
              </a:solidFill>
              <a:latin typeface="ＭＳ ゴシック" panose="020B0609070205080204" pitchFamily="49" charset="-128"/>
              <a:ea typeface="ＭＳ ゴシック" panose="020B0609070205080204" pitchFamily="49" charset="-128"/>
            </a:rPr>
            <a:t>「発表区分」のシートを参照してください。</a:t>
          </a:r>
          <a:endParaRPr kumimoji="1" lang="en-US" altLang="ja-JP" sz="10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389283</xdr:colOff>
      <xdr:row>21</xdr:row>
      <xdr:rowOff>124239</xdr:rowOff>
    </xdr:from>
    <xdr:to>
      <xdr:col>8</xdr:col>
      <xdr:colOff>91108</xdr:colOff>
      <xdr:row>24</xdr:row>
      <xdr:rowOff>107673</xdr:rowOff>
    </xdr:to>
    <xdr:sp macro="" textlink="">
      <xdr:nvSpPr>
        <xdr:cNvPr id="19" name="四角形吹き出し 18">
          <a:extLst>
            <a:ext uri="{FF2B5EF4-FFF2-40B4-BE49-F238E27FC236}">
              <a16:creationId xmlns:a16="http://schemas.microsoft.com/office/drawing/2014/main" id="{00000000-0008-0000-0600-000013000000}"/>
            </a:ext>
          </a:extLst>
        </xdr:cNvPr>
        <xdr:cNvSpPr/>
      </xdr:nvSpPr>
      <xdr:spPr>
        <a:xfrm>
          <a:off x="5607326" y="4986130"/>
          <a:ext cx="3420717" cy="422413"/>
        </a:xfrm>
        <a:prstGeom prst="wedgeRectCallout">
          <a:avLst>
            <a:gd name="adj1" fmla="val -27271"/>
            <a:gd name="adj2" fmla="val 231715"/>
          </a:avLst>
        </a:prstGeom>
        <a:gradFill>
          <a:gsLst>
            <a:gs pos="0">
              <a:schemeClr val="accent6">
                <a:tint val="50000"/>
                <a:satMod val="300000"/>
              </a:schemeClr>
            </a:gs>
            <a:gs pos="0">
              <a:schemeClr val="accent6">
                <a:tint val="37000"/>
                <a:satMod val="300000"/>
                <a:lumMod val="97000"/>
                <a:alpha val="50000"/>
              </a:schemeClr>
            </a:gs>
            <a:gs pos="100000">
              <a:schemeClr val="accent6">
                <a:tint val="15000"/>
                <a:satMod val="350000"/>
              </a:schemeClr>
            </a:gs>
          </a:gsLst>
        </a:gradFill>
        <a:ln w="3175">
          <a:solidFill>
            <a:schemeClr val="tx1"/>
          </a:solidFill>
        </a:ln>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lnSpc>
              <a:spcPts val="1100"/>
            </a:lnSpc>
          </a:pPr>
          <a:r>
            <a:rPr kumimoji="1" lang="ja-JP" altLang="en-US" sz="1000" b="0">
              <a:solidFill>
                <a:sysClr val="windowText" lastClr="000000"/>
              </a:solidFill>
              <a:latin typeface="ＭＳ ゴシック" panose="020B0609070205080204" pitchFamily="49" charset="-128"/>
              <a:ea typeface="ＭＳ ゴシック" panose="020B0609070205080204" pitchFamily="49" charset="-128"/>
            </a:rPr>
            <a:t>提案者（共同提案者含む。）が所属する法人セルに「〇」（プルダウン選択）を付してください。</a:t>
          </a:r>
        </a:p>
      </xdr:txBody>
    </xdr:sp>
    <xdr:clientData/>
  </xdr:twoCellAnchor>
  <xdr:twoCellAnchor>
    <xdr:from>
      <xdr:col>7</xdr:col>
      <xdr:colOff>66261</xdr:colOff>
      <xdr:row>31</xdr:row>
      <xdr:rowOff>31750</xdr:rowOff>
    </xdr:from>
    <xdr:to>
      <xdr:col>10</xdr:col>
      <xdr:colOff>1085022</xdr:colOff>
      <xdr:row>33</xdr:row>
      <xdr:rowOff>119591</xdr:rowOff>
    </xdr:to>
    <xdr:sp macro="" textlink="">
      <xdr:nvSpPr>
        <xdr:cNvPr id="20" name="四角形吹き出し 19">
          <a:extLst>
            <a:ext uri="{FF2B5EF4-FFF2-40B4-BE49-F238E27FC236}">
              <a16:creationId xmlns:a16="http://schemas.microsoft.com/office/drawing/2014/main" id="{00000000-0008-0000-0600-000014000000}"/>
            </a:ext>
          </a:extLst>
        </xdr:cNvPr>
        <xdr:cNvSpPr/>
      </xdr:nvSpPr>
      <xdr:spPr>
        <a:xfrm>
          <a:off x="7860886" y="6659563"/>
          <a:ext cx="5308980" cy="373591"/>
        </a:xfrm>
        <a:prstGeom prst="wedgeRectCallout">
          <a:avLst>
            <a:gd name="adj1" fmla="val -73361"/>
            <a:gd name="adj2" fmla="val 301909"/>
          </a:avLst>
        </a:prstGeom>
        <a:gradFill>
          <a:gsLst>
            <a:gs pos="0">
              <a:schemeClr val="accent6">
                <a:tint val="50000"/>
                <a:satMod val="300000"/>
              </a:schemeClr>
            </a:gs>
            <a:gs pos="0">
              <a:schemeClr val="accent6">
                <a:tint val="37000"/>
                <a:satMod val="300000"/>
                <a:lumMod val="97000"/>
                <a:alpha val="50000"/>
              </a:schemeClr>
            </a:gs>
            <a:gs pos="100000">
              <a:schemeClr val="accent6">
                <a:tint val="15000"/>
                <a:satMod val="350000"/>
              </a:schemeClr>
            </a:gs>
          </a:gsLst>
        </a:gradFill>
        <a:ln w="3175">
          <a:solidFill>
            <a:schemeClr val="tx1"/>
          </a:solidFill>
        </a:ln>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lnSpc>
              <a:spcPts val="1100"/>
            </a:lnSpc>
          </a:pPr>
          <a:r>
            <a:rPr kumimoji="1" lang="ja-JP" altLang="en-US" sz="1000" b="0">
              <a:solidFill>
                <a:sysClr val="windowText" lastClr="000000"/>
              </a:solidFill>
              <a:latin typeface="ＭＳ ゴシック" panose="020B0609070205080204" pitchFamily="49" charset="-128"/>
              <a:ea typeface="ＭＳ ゴシック" panose="020B0609070205080204" pitchFamily="49" charset="-128"/>
            </a:rPr>
            <a:t>発表者（共同発表者を含む。）が所属する法人セルに「〇」（プルダウン選択）を付してください。</a:t>
          </a:r>
        </a:p>
      </xdr:txBody>
    </xdr:sp>
    <xdr:clientData/>
  </xdr:twoCellAnchor>
  <xdr:twoCellAnchor>
    <xdr:from>
      <xdr:col>7</xdr:col>
      <xdr:colOff>342807</xdr:colOff>
      <xdr:row>42</xdr:row>
      <xdr:rowOff>47625</xdr:rowOff>
    </xdr:from>
    <xdr:to>
      <xdr:col>11</xdr:col>
      <xdr:colOff>919370</xdr:colOff>
      <xdr:row>44</xdr:row>
      <xdr:rowOff>139210</xdr:rowOff>
    </xdr:to>
    <xdr:sp macro="" textlink="">
      <xdr:nvSpPr>
        <xdr:cNvPr id="9" name="四角形吹き出し 8">
          <a:extLst>
            <a:ext uri="{FF2B5EF4-FFF2-40B4-BE49-F238E27FC236}">
              <a16:creationId xmlns:a16="http://schemas.microsoft.com/office/drawing/2014/main" id="{00000000-0008-0000-0600-000009000000}"/>
            </a:ext>
          </a:extLst>
        </xdr:cNvPr>
        <xdr:cNvSpPr/>
      </xdr:nvSpPr>
      <xdr:spPr>
        <a:xfrm>
          <a:off x="8137432" y="9286875"/>
          <a:ext cx="7287719" cy="377335"/>
        </a:xfrm>
        <a:prstGeom prst="wedgeRectCallout">
          <a:avLst>
            <a:gd name="adj1" fmla="val -70373"/>
            <a:gd name="adj2" fmla="val 225422"/>
          </a:avLst>
        </a:prstGeom>
        <a:gradFill>
          <a:gsLst>
            <a:gs pos="0">
              <a:schemeClr val="accent6">
                <a:tint val="50000"/>
                <a:satMod val="300000"/>
              </a:schemeClr>
            </a:gs>
            <a:gs pos="0">
              <a:schemeClr val="accent6">
                <a:tint val="37000"/>
                <a:satMod val="300000"/>
                <a:lumMod val="97000"/>
                <a:alpha val="50000"/>
              </a:schemeClr>
            </a:gs>
            <a:gs pos="100000">
              <a:schemeClr val="accent6">
                <a:tint val="15000"/>
                <a:satMod val="350000"/>
              </a:schemeClr>
            </a:gs>
          </a:gsLst>
        </a:gradFill>
        <a:ln w="3175">
          <a:solidFill>
            <a:schemeClr val="tx1"/>
          </a:solidFill>
        </a:ln>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lnSpc>
              <a:spcPts val="1100"/>
            </a:lnSpc>
          </a:pPr>
          <a:r>
            <a:rPr kumimoji="1" lang="ja-JP" altLang="en-US" sz="1000" b="0">
              <a:solidFill>
                <a:sysClr val="windowText" lastClr="000000"/>
              </a:solidFill>
              <a:latin typeface="ＭＳ ゴシック" panose="020B0609070205080204" pitchFamily="49" charset="-128"/>
              <a:ea typeface="ＭＳ ゴシック" panose="020B0609070205080204" pitchFamily="49" charset="-128"/>
            </a:rPr>
            <a:t>受賞者等（共同受賞を含む。）が「年度別実施計画書」記載の研究員が所属する法人セルに「〇（プルダウン選択）」を付してください。</a:t>
          </a:r>
        </a:p>
      </xdr:txBody>
    </xdr:sp>
    <xdr:clientData/>
  </xdr:twoCellAnchor>
  <xdr:twoCellAnchor editAs="absolute">
    <xdr:from>
      <xdr:col>2</xdr:col>
      <xdr:colOff>1317109</xdr:colOff>
      <xdr:row>23</xdr:row>
      <xdr:rowOff>22218</xdr:rowOff>
    </xdr:from>
    <xdr:to>
      <xdr:col>2</xdr:col>
      <xdr:colOff>2342152</xdr:colOff>
      <xdr:row>24</xdr:row>
      <xdr:rowOff>121394</xdr:rowOff>
    </xdr:to>
    <xdr:sp macro="" textlink="" fLocksText="0">
      <xdr:nvSpPr>
        <xdr:cNvPr id="11" name="四角形吹き出し 10">
          <a:extLst>
            <a:ext uri="{FF2B5EF4-FFF2-40B4-BE49-F238E27FC236}">
              <a16:creationId xmlns:a16="http://schemas.microsoft.com/office/drawing/2014/main" id="{00000000-0008-0000-0600-00000B000000}"/>
            </a:ext>
          </a:extLst>
        </xdr:cNvPr>
        <xdr:cNvSpPr/>
      </xdr:nvSpPr>
      <xdr:spPr>
        <a:xfrm>
          <a:off x="3694044" y="5143500"/>
          <a:ext cx="1243498" cy="253446"/>
        </a:xfrm>
        <a:prstGeom prst="wedgeRectCallout">
          <a:avLst>
            <a:gd name="adj1" fmla="val 31039"/>
            <a:gd name="adj2" fmla="val 156743"/>
          </a:avLst>
        </a:prstGeom>
        <a:gradFill>
          <a:gsLst>
            <a:gs pos="0">
              <a:schemeClr val="accent6">
                <a:tint val="50000"/>
                <a:satMod val="300000"/>
              </a:schemeClr>
            </a:gs>
            <a:gs pos="0">
              <a:schemeClr val="accent6">
                <a:tint val="37000"/>
                <a:satMod val="300000"/>
                <a:lumMod val="97000"/>
                <a:alpha val="50000"/>
              </a:schemeClr>
            </a:gs>
            <a:gs pos="100000">
              <a:schemeClr val="accent6">
                <a:tint val="15000"/>
                <a:satMod val="350000"/>
              </a:schemeClr>
            </a:gs>
          </a:gsLst>
        </a:gradFill>
        <a:ln w="3175">
          <a:solidFill>
            <a:schemeClr val="tx1"/>
          </a:solidFill>
        </a:ln>
        <a:effectLst/>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pPr algn="l">
            <a:lnSpc>
              <a:spcPts val="1200"/>
            </a:lnSpc>
          </a:pPr>
          <a:r>
            <a:rPr kumimoji="1" lang="ja-JP" altLang="en-US" sz="1000" b="0">
              <a:solidFill>
                <a:sysClr val="windowText" lastClr="000000"/>
              </a:solidFill>
              <a:latin typeface="ＭＳ ゴシック" panose="020B0609070205080204" pitchFamily="49" charset="-128"/>
              <a:ea typeface="ＭＳ ゴシック" panose="020B0609070205080204" pitchFamily="49" charset="-128"/>
            </a:rPr>
            <a:t>記入不要です。</a:t>
          </a:r>
        </a:p>
      </xdr:txBody>
    </xdr:sp>
    <xdr:clientData/>
  </xdr:twoCellAnchor>
  <xdr:twoCellAnchor>
    <xdr:from>
      <xdr:col>2</xdr:col>
      <xdr:colOff>1947448</xdr:colOff>
      <xdr:row>41</xdr:row>
      <xdr:rowOff>59532</xdr:rowOff>
    </xdr:from>
    <xdr:to>
      <xdr:col>6</xdr:col>
      <xdr:colOff>688491</xdr:colOff>
      <xdr:row>44</xdr:row>
      <xdr:rowOff>51513</xdr:rowOff>
    </xdr:to>
    <xdr:sp macro="" textlink="">
      <xdr:nvSpPr>
        <xdr:cNvPr id="14" name="四角形吹き出し 13">
          <a:extLst>
            <a:ext uri="{FF2B5EF4-FFF2-40B4-BE49-F238E27FC236}">
              <a16:creationId xmlns:a16="http://schemas.microsoft.com/office/drawing/2014/main" id="{00000000-0008-0000-0600-00000E000000}"/>
            </a:ext>
          </a:extLst>
        </xdr:cNvPr>
        <xdr:cNvSpPr/>
      </xdr:nvSpPr>
      <xdr:spPr>
        <a:xfrm>
          <a:off x="4181854" y="9151938"/>
          <a:ext cx="3392418" cy="424575"/>
        </a:xfrm>
        <a:prstGeom prst="wedgeRectCallout">
          <a:avLst>
            <a:gd name="adj1" fmla="val -27296"/>
            <a:gd name="adj2" fmla="val 263422"/>
          </a:avLst>
        </a:prstGeom>
        <a:gradFill>
          <a:gsLst>
            <a:gs pos="0">
              <a:schemeClr val="accent6">
                <a:tint val="50000"/>
                <a:satMod val="300000"/>
              </a:schemeClr>
            </a:gs>
            <a:gs pos="0">
              <a:schemeClr val="accent6">
                <a:tint val="37000"/>
                <a:satMod val="300000"/>
                <a:lumMod val="97000"/>
                <a:alpha val="50000"/>
              </a:schemeClr>
            </a:gs>
            <a:gs pos="100000">
              <a:schemeClr val="accent6">
                <a:tint val="15000"/>
                <a:satMod val="350000"/>
              </a:schemeClr>
            </a:gs>
          </a:gsLst>
        </a:gradFill>
        <a:ln w="3175">
          <a:solidFill>
            <a:schemeClr val="tx1"/>
          </a:solidFill>
        </a:ln>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00" b="0">
              <a:solidFill>
                <a:sysClr val="windowText" lastClr="000000"/>
              </a:solidFill>
              <a:latin typeface="ＭＳ ゴシック" panose="020B0609070205080204" pitchFamily="49" charset="-128"/>
              <a:ea typeface="ＭＳ ゴシック" panose="020B0609070205080204" pitchFamily="49" charset="-128"/>
            </a:rPr>
            <a:t>共同受賞等の場合、</a:t>
          </a:r>
          <a:r>
            <a:rPr kumimoji="1" lang="ja-JP" altLang="en-US" sz="1000" b="1">
              <a:solidFill>
                <a:sysClr val="windowText" lastClr="000000"/>
              </a:solidFill>
              <a:latin typeface="ＭＳ ゴシック" panose="020B0609070205080204" pitchFamily="49" charset="-128"/>
              <a:ea typeface="ＭＳ ゴシック" panose="020B0609070205080204" pitchFamily="49" charset="-128"/>
            </a:rPr>
            <a:t>全ての受賞者氏名</a:t>
          </a:r>
          <a:r>
            <a:rPr kumimoji="1" lang="ja-JP" altLang="en-US" sz="1000" b="0">
              <a:solidFill>
                <a:sysClr val="windowText" lastClr="000000"/>
              </a:solidFill>
              <a:latin typeface="ＭＳ ゴシック" panose="020B0609070205080204" pitchFamily="49" charset="-128"/>
              <a:ea typeface="ＭＳ ゴシック" panose="020B0609070205080204" pitchFamily="49" charset="-128"/>
            </a:rPr>
            <a:t>を記入してください。</a:t>
          </a:r>
        </a:p>
      </xdr:txBody>
    </xdr:sp>
    <xdr:clientData/>
  </xdr:twoCellAnchor>
  <xdr:twoCellAnchor>
    <xdr:from>
      <xdr:col>4</xdr:col>
      <xdr:colOff>339587</xdr:colOff>
      <xdr:row>4</xdr:row>
      <xdr:rowOff>97734</xdr:rowOff>
    </xdr:from>
    <xdr:to>
      <xdr:col>6</xdr:col>
      <xdr:colOff>684144</xdr:colOff>
      <xdr:row>6</xdr:row>
      <xdr:rowOff>50109</xdr:rowOff>
    </xdr:to>
    <xdr:sp macro="" textlink="">
      <xdr:nvSpPr>
        <xdr:cNvPr id="15" name="四角形吹き出し 14">
          <a:extLst>
            <a:ext uri="{FF2B5EF4-FFF2-40B4-BE49-F238E27FC236}">
              <a16:creationId xmlns:a16="http://schemas.microsoft.com/office/drawing/2014/main" id="{00000000-0008-0000-0600-00000F000000}"/>
            </a:ext>
          </a:extLst>
        </xdr:cNvPr>
        <xdr:cNvSpPr/>
      </xdr:nvSpPr>
      <xdr:spPr>
        <a:xfrm>
          <a:off x="5557630" y="1000538"/>
          <a:ext cx="1918253" cy="300245"/>
        </a:xfrm>
        <a:prstGeom prst="wedgeRectCallout">
          <a:avLst>
            <a:gd name="adj1" fmla="val -12934"/>
            <a:gd name="adj2" fmla="val 279981"/>
          </a:avLst>
        </a:prstGeom>
        <a:gradFill>
          <a:gsLst>
            <a:gs pos="0">
              <a:schemeClr val="accent6">
                <a:tint val="50000"/>
                <a:satMod val="300000"/>
                <a:alpha val="50000"/>
              </a:schemeClr>
            </a:gs>
            <a:gs pos="34000">
              <a:schemeClr val="accent6">
                <a:tint val="37000"/>
                <a:satMod val="300000"/>
                <a:lumMod val="97000"/>
                <a:alpha val="19000"/>
              </a:schemeClr>
            </a:gs>
            <a:gs pos="100000">
              <a:schemeClr val="accent6">
                <a:tint val="15000"/>
                <a:satMod val="350000"/>
              </a:schemeClr>
            </a:gs>
          </a:gsLst>
        </a:gradFill>
        <a:ln w="3175">
          <a:solidFill>
            <a:schemeClr val="tx1"/>
          </a:solidFill>
        </a:ln>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00" b="1">
              <a:solidFill>
                <a:sysClr val="windowText" lastClr="000000"/>
              </a:solidFill>
              <a:latin typeface="ＭＳ ゴシック" panose="020B0609070205080204" pitchFamily="49" charset="-128"/>
              <a:ea typeface="ＭＳ ゴシック" panose="020B0609070205080204" pitchFamily="49" charset="-128"/>
            </a:rPr>
            <a:t>略称名</a:t>
          </a:r>
          <a:r>
            <a:rPr kumimoji="1" lang="ja-JP" altLang="en-US" sz="1000" b="0">
              <a:solidFill>
                <a:sysClr val="windowText" lastClr="000000"/>
              </a:solidFill>
              <a:latin typeface="ＭＳ ゴシック" panose="020B0609070205080204" pitchFamily="49" charset="-128"/>
              <a:ea typeface="ＭＳ ゴシック" panose="020B0609070205080204" pitchFamily="49" charset="-128"/>
            </a:rPr>
            <a:t>で記入してください。</a:t>
          </a:r>
          <a:endParaRPr kumimoji="1" lang="en-US" altLang="ja-JP" sz="1000" b="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10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1</xdr:col>
      <xdr:colOff>6350</xdr:colOff>
      <xdr:row>18</xdr:row>
      <xdr:rowOff>169149</xdr:rowOff>
    </xdr:from>
    <xdr:to>
      <xdr:col>2</xdr:col>
      <xdr:colOff>1951762</xdr:colOff>
      <xdr:row>22</xdr:row>
      <xdr:rowOff>75407</xdr:rowOff>
    </xdr:to>
    <xdr:sp macro="" textlink="">
      <xdr:nvSpPr>
        <xdr:cNvPr id="22" name="四角形吹き出し 21">
          <a:extLst>
            <a:ext uri="{FF2B5EF4-FFF2-40B4-BE49-F238E27FC236}">
              <a16:creationId xmlns:a16="http://schemas.microsoft.com/office/drawing/2014/main" id="{00000000-0008-0000-0600-000016000000}"/>
            </a:ext>
          </a:extLst>
        </xdr:cNvPr>
        <xdr:cNvSpPr/>
      </xdr:nvSpPr>
      <xdr:spPr>
        <a:xfrm>
          <a:off x="450850" y="4383962"/>
          <a:ext cx="3735318" cy="576976"/>
        </a:xfrm>
        <a:prstGeom prst="wedgeRectCallout">
          <a:avLst>
            <a:gd name="adj1" fmla="val -29390"/>
            <a:gd name="adj2" fmla="val -101509"/>
          </a:avLst>
        </a:prstGeom>
        <a:gradFill>
          <a:gsLst>
            <a:gs pos="0">
              <a:schemeClr val="accent6">
                <a:tint val="50000"/>
                <a:satMod val="300000"/>
              </a:schemeClr>
            </a:gs>
            <a:gs pos="0">
              <a:schemeClr val="accent6">
                <a:tint val="37000"/>
                <a:satMod val="300000"/>
                <a:lumMod val="97000"/>
                <a:alpha val="50000"/>
              </a:schemeClr>
            </a:gs>
            <a:gs pos="100000">
              <a:schemeClr val="accent6">
                <a:tint val="15000"/>
                <a:satMod val="350000"/>
              </a:schemeClr>
            </a:gs>
          </a:gsLst>
          <a:lin ang="16200000" scaled="1"/>
        </a:gradFill>
        <a:ln w="3175">
          <a:solidFill>
            <a:schemeClr val="tx1"/>
          </a:solidFill>
        </a:ln>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lnSpc>
              <a:spcPts val="1100"/>
            </a:lnSpc>
          </a:pPr>
          <a:r>
            <a:rPr kumimoji="1" lang="ja-JP" altLang="en-US" sz="1000" b="0">
              <a:solidFill>
                <a:sysClr val="windowText" lastClr="000000"/>
              </a:solidFill>
              <a:latin typeface="ＭＳ ゴシック" panose="020B0609070205080204" pitchFamily="49" charset="-128"/>
              <a:ea typeface="ＭＳ ゴシック" panose="020B0609070205080204" pitchFamily="49" charset="-128"/>
            </a:rPr>
            <a:t>・年月日の順は昇順で記入するか並び替えをしてください。</a:t>
          </a:r>
          <a:endParaRPr kumimoji="1" lang="en-US" altLang="ja-JP" sz="1000" b="0">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1000" b="0">
              <a:solidFill>
                <a:sysClr val="windowText" lastClr="000000"/>
              </a:solidFill>
              <a:latin typeface="ＭＳ ゴシック" panose="020B0609070205080204" pitchFamily="49" charset="-128"/>
              <a:ea typeface="ＭＳ ゴシック" panose="020B0609070205080204" pitchFamily="49" charset="-128"/>
            </a:rPr>
            <a:t>・発表日は成果対象の最も早い公開日</a:t>
          </a:r>
          <a:r>
            <a:rPr kumimoji="1" lang="en-US" altLang="ja-JP" sz="10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a:solidFill>
                <a:sysClr val="windowText" lastClr="000000"/>
              </a:solidFill>
              <a:latin typeface="ＭＳ ゴシック" panose="020B0609070205080204" pitchFamily="49" charset="-128"/>
              <a:ea typeface="ＭＳ ゴシック" panose="020B0609070205080204" pitchFamily="49" charset="-128"/>
            </a:rPr>
            <a:t>発表日</a:t>
          </a:r>
          <a:r>
            <a:rPr kumimoji="1" lang="en-US" altLang="ja-JP" sz="10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a:solidFill>
                <a:sysClr val="windowText" lastClr="000000"/>
              </a:solidFill>
              <a:latin typeface="ＭＳ ゴシック" panose="020B0609070205080204" pitchFamily="49" charset="-128"/>
              <a:ea typeface="ＭＳ ゴシック" panose="020B0609070205080204" pitchFamily="49" charset="-128"/>
            </a:rPr>
            <a:t>を記載してください。</a:t>
          </a:r>
          <a:endParaRPr kumimoji="1" lang="en-US" altLang="ja-JP" sz="10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2</xdr:col>
      <xdr:colOff>2117415</xdr:colOff>
      <xdr:row>17</xdr:row>
      <xdr:rowOff>164914</xdr:rowOff>
    </xdr:from>
    <xdr:to>
      <xdr:col>6</xdr:col>
      <xdr:colOff>240198</xdr:colOff>
      <xdr:row>19</xdr:row>
      <xdr:rowOff>110089</xdr:rowOff>
    </xdr:to>
    <xdr:sp macro="" textlink="" fLocksText="0">
      <xdr:nvSpPr>
        <xdr:cNvPr id="23" name="四角形吹き出し 22">
          <a:extLst>
            <a:ext uri="{FF2B5EF4-FFF2-40B4-BE49-F238E27FC236}">
              <a16:creationId xmlns:a16="http://schemas.microsoft.com/office/drawing/2014/main" id="{00000000-0008-0000-0600-000017000000}"/>
            </a:ext>
          </a:extLst>
        </xdr:cNvPr>
        <xdr:cNvSpPr/>
      </xdr:nvSpPr>
      <xdr:spPr>
        <a:xfrm>
          <a:off x="4712805" y="4224291"/>
          <a:ext cx="3031436" cy="439805"/>
        </a:xfrm>
        <a:prstGeom prst="wedgeRectCallout">
          <a:avLst>
            <a:gd name="adj1" fmla="val 6909"/>
            <a:gd name="adj2" fmla="val -287380"/>
          </a:avLst>
        </a:prstGeom>
        <a:gradFill>
          <a:gsLst>
            <a:gs pos="0">
              <a:schemeClr val="accent6">
                <a:tint val="50000"/>
                <a:satMod val="300000"/>
              </a:schemeClr>
            </a:gs>
            <a:gs pos="0">
              <a:schemeClr val="accent6">
                <a:tint val="37000"/>
                <a:satMod val="300000"/>
                <a:lumMod val="97000"/>
                <a:alpha val="50000"/>
              </a:schemeClr>
            </a:gs>
            <a:gs pos="100000">
              <a:schemeClr val="accent6">
                <a:tint val="15000"/>
                <a:satMod val="350000"/>
              </a:schemeClr>
            </a:gs>
          </a:gsLst>
        </a:gradFill>
        <a:ln w="3175">
          <a:solidFill>
            <a:schemeClr val="tx1"/>
          </a:solidFill>
        </a:ln>
        <a:effectLst/>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pPr algn="l">
            <a:lnSpc>
              <a:spcPts val="1200"/>
            </a:lnSpc>
          </a:pPr>
          <a:r>
            <a:rPr kumimoji="1" lang="ja-JP" altLang="en-US" sz="1000" b="0">
              <a:solidFill>
                <a:sysClr val="windowText" lastClr="000000"/>
              </a:solidFill>
              <a:latin typeface="ＭＳ ゴシック" panose="020B0609070205080204" pitchFamily="49" charset="-128"/>
              <a:ea typeface="ＭＳ ゴシック" panose="020B0609070205080204" pitchFamily="49" charset="-128"/>
            </a:rPr>
            <a:t>対象となる法人セルに「〇」（プルダウン選択）を付してください。</a:t>
          </a:r>
        </a:p>
      </xdr:txBody>
    </xdr:sp>
    <xdr:clientData/>
  </xdr:twoCellAnchor>
  <xdr:twoCellAnchor>
    <xdr:from>
      <xdr:col>1</xdr:col>
      <xdr:colOff>223631</xdr:colOff>
      <xdr:row>8</xdr:row>
      <xdr:rowOff>29816</xdr:rowOff>
    </xdr:from>
    <xdr:to>
      <xdr:col>3</xdr:col>
      <xdr:colOff>16566</xdr:colOff>
      <xdr:row>9</xdr:row>
      <xdr:rowOff>115957</xdr:rowOff>
    </xdr:to>
    <xdr:sp macro="" textlink="">
      <xdr:nvSpPr>
        <xdr:cNvPr id="16" name="四角形吹き出し 14">
          <a:extLst>
            <a:ext uri="{FF2B5EF4-FFF2-40B4-BE49-F238E27FC236}">
              <a16:creationId xmlns:a16="http://schemas.microsoft.com/office/drawing/2014/main" id="{AC7E8A01-E270-47A1-BF7E-E0DC87B8A8D3}"/>
            </a:ext>
          </a:extLst>
        </xdr:cNvPr>
        <xdr:cNvSpPr/>
      </xdr:nvSpPr>
      <xdr:spPr>
        <a:xfrm>
          <a:off x="712305" y="1562099"/>
          <a:ext cx="3586370" cy="276641"/>
        </a:xfrm>
        <a:prstGeom prst="wedgeRectCallout">
          <a:avLst>
            <a:gd name="adj1" fmla="val -36326"/>
            <a:gd name="adj2" fmla="val 111573"/>
          </a:avLst>
        </a:prstGeom>
        <a:gradFill>
          <a:gsLst>
            <a:gs pos="0">
              <a:schemeClr val="accent6">
                <a:tint val="50000"/>
                <a:satMod val="300000"/>
                <a:alpha val="50000"/>
              </a:schemeClr>
            </a:gs>
            <a:gs pos="34000">
              <a:schemeClr val="accent6">
                <a:tint val="37000"/>
                <a:satMod val="300000"/>
                <a:lumMod val="97000"/>
                <a:alpha val="19000"/>
              </a:schemeClr>
            </a:gs>
            <a:gs pos="100000">
              <a:schemeClr val="accent6">
                <a:tint val="15000"/>
                <a:satMod val="350000"/>
              </a:schemeClr>
            </a:gs>
          </a:gsLst>
        </a:gradFill>
        <a:ln w="3175">
          <a:solidFill>
            <a:schemeClr val="tx1"/>
          </a:solidFill>
        </a:ln>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00" b="0">
              <a:solidFill>
                <a:sysClr val="windowText" lastClr="000000"/>
              </a:solidFill>
            </a:rPr>
            <a:t>発表日は</a:t>
          </a:r>
          <a:r>
            <a:rPr kumimoji="1" lang="ja-JP" altLang="en-US" sz="1000" b="1">
              <a:solidFill>
                <a:sysClr val="windowText" lastClr="000000"/>
              </a:solidFill>
            </a:rPr>
            <a:t>成果対象の最も早い公開日</a:t>
          </a:r>
          <a:r>
            <a:rPr kumimoji="1" lang="ja-JP" altLang="en-US" sz="1000" b="0">
              <a:solidFill>
                <a:sysClr val="windowText" lastClr="000000"/>
              </a:solidFill>
            </a:rPr>
            <a:t>を記載してください。</a:t>
          </a:r>
          <a:endParaRPr kumimoji="1" lang="en-US" altLang="ja-JP" sz="1000" b="0">
            <a:solidFill>
              <a:sysClr val="windowText" lastClr="000000"/>
            </a:solidFill>
          </a:endParaRPr>
        </a:p>
        <a:p>
          <a:pPr algn="l"/>
          <a:endParaRPr kumimoji="1" lang="ja-JP" altLang="en-US" sz="1000" b="0">
            <a:solidFill>
              <a:srgbClr val="FF0000"/>
            </a:solidFill>
          </a:endParaRPr>
        </a:p>
      </xdr:txBody>
    </xdr:sp>
    <xdr:clientData/>
  </xdr:twoCellAnchor>
  <xdr:twoCellAnchor>
    <xdr:from>
      <xdr:col>2</xdr:col>
      <xdr:colOff>1540564</xdr:colOff>
      <xdr:row>1</xdr:row>
      <xdr:rowOff>26780</xdr:rowOff>
    </xdr:from>
    <xdr:to>
      <xdr:col>6</xdr:col>
      <xdr:colOff>405848</xdr:colOff>
      <xdr:row>3</xdr:row>
      <xdr:rowOff>0</xdr:rowOff>
    </xdr:to>
    <xdr:sp macro="" textlink="">
      <xdr:nvSpPr>
        <xdr:cNvPr id="17" name="四角形吹き出し 14">
          <a:extLst>
            <a:ext uri="{FF2B5EF4-FFF2-40B4-BE49-F238E27FC236}">
              <a16:creationId xmlns:a16="http://schemas.microsoft.com/office/drawing/2014/main" id="{73ED686A-5B1D-4C54-9E98-5DF80DE66606}"/>
            </a:ext>
          </a:extLst>
        </xdr:cNvPr>
        <xdr:cNvSpPr/>
      </xdr:nvSpPr>
      <xdr:spPr>
        <a:xfrm>
          <a:off x="3774970" y="260936"/>
          <a:ext cx="3516659" cy="278814"/>
        </a:xfrm>
        <a:prstGeom prst="wedgeRectCallout">
          <a:avLst>
            <a:gd name="adj1" fmla="val -54754"/>
            <a:gd name="adj2" fmla="val 90936"/>
          </a:avLst>
        </a:prstGeom>
        <a:gradFill>
          <a:gsLst>
            <a:gs pos="0">
              <a:schemeClr val="accent6">
                <a:tint val="50000"/>
                <a:satMod val="300000"/>
                <a:alpha val="50000"/>
              </a:schemeClr>
            </a:gs>
            <a:gs pos="34000">
              <a:schemeClr val="accent6">
                <a:tint val="37000"/>
                <a:satMod val="300000"/>
                <a:lumMod val="97000"/>
                <a:alpha val="19000"/>
              </a:schemeClr>
            </a:gs>
            <a:gs pos="100000">
              <a:schemeClr val="accent6">
                <a:tint val="15000"/>
                <a:satMod val="350000"/>
              </a:schemeClr>
            </a:gs>
          </a:gsLst>
        </a:gradFill>
        <a:ln w="3175">
          <a:solidFill>
            <a:schemeClr val="tx1"/>
          </a:solidFill>
        </a:ln>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00" b="1">
              <a:solidFill>
                <a:sysClr val="windowText" lastClr="000000"/>
              </a:solidFill>
              <a:latin typeface="ＭＳ ゴシック" panose="020B0609070205080204" pitchFamily="49" charset="-128"/>
              <a:ea typeface="ＭＳ ゴシック" panose="020B0609070205080204" pitchFamily="49" charset="-128"/>
            </a:rPr>
            <a:t>正式名称</a:t>
          </a:r>
          <a:r>
            <a:rPr kumimoji="1" lang="ja-JP" altLang="en-US" sz="1000" b="0">
              <a:solidFill>
                <a:sysClr val="windowText" lastClr="000000"/>
              </a:solidFill>
              <a:latin typeface="ＭＳ ゴシック" panose="020B0609070205080204" pitchFamily="49" charset="-128"/>
              <a:ea typeface="ＭＳ ゴシック" panose="020B0609070205080204" pitchFamily="49" charset="-128"/>
            </a:rPr>
            <a:t>で記入してください。</a:t>
          </a:r>
          <a:endParaRPr kumimoji="1" lang="en-US" altLang="ja-JP" sz="1000" b="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10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819979</xdr:colOff>
      <xdr:row>20</xdr:row>
      <xdr:rowOff>71438</xdr:rowOff>
    </xdr:from>
    <xdr:to>
      <xdr:col>11</xdr:col>
      <xdr:colOff>1858618</xdr:colOff>
      <xdr:row>24</xdr:row>
      <xdr:rowOff>132522</xdr:rowOff>
    </xdr:to>
    <xdr:sp macro="" textlink="">
      <xdr:nvSpPr>
        <xdr:cNvPr id="24" name="四角形吹き出し 18">
          <a:extLst>
            <a:ext uri="{FF2B5EF4-FFF2-40B4-BE49-F238E27FC236}">
              <a16:creationId xmlns:a16="http://schemas.microsoft.com/office/drawing/2014/main" id="{63314477-434E-4F25-B4E9-5CECCB042C20}"/>
            </a:ext>
          </a:extLst>
        </xdr:cNvPr>
        <xdr:cNvSpPr/>
      </xdr:nvSpPr>
      <xdr:spPr>
        <a:xfrm>
          <a:off x="12904823" y="4671219"/>
          <a:ext cx="3459576" cy="632584"/>
        </a:xfrm>
        <a:prstGeom prst="wedgeRectCallout">
          <a:avLst>
            <a:gd name="adj1" fmla="val -35036"/>
            <a:gd name="adj2" fmla="val 99523"/>
          </a:avLst>
        </a:prstGeom>
        <a:gradFill>
          <a:gsLst>
            <a:gs pos="0">
              <a:schemeClr val="accent6">
                <a:tint val="50000"/>
                <a:satMod val="300000"/>
              </a:schemeClr>
            </a:gs>
            <a:gs pos="0">
              <a:schemeClr val="accent6">
                <a:tint val="37000"/>
                <a:satMod val="300000"/>
                <a:lumMod val="97000"/>
                <a:alpha val="50000"/>
              </a:schemeClr>
            </a:gs>
            <a:gs pos="100000">
              <a:schemeClr val="accent6">
                <a:tint val="15000"/>
                <a:satMod val="350000"/>
              </a:schemeClr>
            </a:gs>
          </a:gsLst>
        </a:gradFill>
        <a:ln w="3175">
          <a:solidFill>
            <a:srgbClr val="FF0000"/>
          </a:solidFill>
        </a:ln>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lnSpc>
              <a:spcPts val="1100"/>
            </a:lnSpc>
          </a:pPr>
          <a:r>
            <a:rPr kumimoji="1" lang="ja-JP" altLang="en-US" sz="1000" b="0">
              <a:solidFill>
                <a:srgbClr val="FF0000"/>
              </a:solidFill>
              <a:latin typeface="ＭＳ ゴシック" panose="020B0609070205080204" pitchFamily="49" charset="-128"/>
              <a:ea typeface="ＭＳ ゴシック" panose="020B0609070205080204" pitchFamily="49" charset="-128"/>
            </a:rPr>
            <a:t>国際標準化活動の他、国内についても</a:t>
          </a:r>
          <a:r>
            <a:rPr kumimoji="1" lang="en-US" altLang="ja-JP" sz="1000" b="0">
              <a:solidFill>
                <a:srgbClr val="FF0000"/>
              </a:solidFill>
              <a:latin typeface="ＭＳ ゴシック" panose="020B0609070205080204" pitchFamily="49" charset="-128"/>
              <a:ea typeface="ＭＳ ゴシック" panose="020B0609070205080204" pitchFamily="49" charset="-128"/>
            </a:rPr>
            <a:t>ARIB</a:t>
          </a:r>
          <a:r>
            <a:rPr kumimoji="1" lang="ja-JP" altLang="en-US" sz="1000" b="0">
              <a:solidFill>
                <a:srgbClr val="FF0000"/>
              </a:solidFill>
              <a:latin typeface="ＭＳ ゴシック" panose="020B0609070205080204" pitchFamily="49" charset="-128"/>
              <a:ea typeface="ＭＳ ゴシック" panose="020B0609070205080204" pitchFamily="49" charset="-128"/>
            </a:rPr>
            <a:t>や</a:t>
          </a:r>
          <a:r>
            <a:rPr kumimoji="1" lang="en-US" altLang="ja-JP" sz="1000" b="0">
              <a:solidFill>
                <a:srgbClr val="FF0000"/>
              </a:solidFill>
              <a:latin typeface="ＭＳ ゴシック" panose="020B0609070205080204" pitchFamily="49" charset="-128"/>
              <a:ea typeface="ＭＳ ゴシック" panose="020B0609070205080204" pitchFamily="49" charset="-128"/>
            </a:rPr>
            <a:t>TTC</a:t>
          </a:r>
          <a:r>
            <a:rPr kumimoji="1" lang="ja-JP" altLang="en-US" sz="1000" b="0">
              <a:solidFill>
                <a:srgbClr val="FF0000"/>
              </a:solidFill>
              <a:latin typeface="ＭＳ ゴシック" panose="020B0609070205080204" pitchFamily="49" charset="-128"/>
              <a:ea typeface="ＭＳ ゴシック" panose="020B0609070205080204" pitchFamily="49" charset="-128"/>
            </a:rPr>
            <a:t>等の国内標準への提案を含みます。</a:t>
          </a:r>
        </a:p>
      </xdr:txBody>
    </xdr:sp>
    <xdr:clientData/>
  </xdr:twoCellAnchor>
  <xdr:twoCellAnchor>
    <xdr:from>
      <xdr:col>8</xdr:col>
      <xdr:colOff>165652</xdr:colOff>
      <xdr:row>20</xdr:row>
      <xdr:rowOff>63501</xdr:rowOff>
    </xdr:from>
    <xdr:to>
      <xdr:col>10</xdr:col>
      <xdr:colOff>762000</xdr:colOff>
      <xdr:row>24</xdr:row>
      <xdr:rowOff>134457</xdr:rowOff>
    </xdr:to>
    <xdr:sp macro="" textlink="">
      <xdr:nvSpPr>
        <xdr:cNvPr id="21" name="四角形吹き出し 18">
          <a:extLst>
            <a:ext uri="{FF2B5EF4-FFF2-40B4-BE49-F238E27FC236}">
              <a16:creationId xmlns:a16="http://schemas.microsoft.com/office/drawing/2014/main" id="{0B187E94-646C-4FBD-BFCB-B06E365BF7BB}"/>
            </a:ext>
          </a:extLst>
        </xdr:cNvPr>
        <xdr:cNvSpPr/>
      </xdr:nvSpPr>
      <xdr:spPr>
        <a:xfrm>
          <a:off x="9015965" y="4663282"/>
          <a:ext cx="3830879" cy="642456"/>
        </a:xfrm>
        <a:prstGeom prst="wedgeRectCallout">
          <a:avLst>
            <a:gd name="adj1" fmla="val -30871"/>
            <a:gd name="adj2" fmla="val 133121"/>
          </a:avLst>
        </a:prstGeom>
        <a:gradFill>
          <a:gsLst>
            <a:gs pos="0">
              <a:schemeClr val="accent6">
                <a:tint val="50000"/>
                <a:satMod val="300000"/>
              </a:schemeClr>
            </a:gs>
            <a:gs pos="0">
              <a:schemeClr val="accent6">
                <a:tint val="37000"/>
                <a:satMod val="300000"/>
                <a:lumMod val="97000"/>
                <a:alpha val="50000"/>
              </a:schemeClr>
            </a:gs>
            <a:gs pos="100000">
              <a:schemeClr val="accent6">
                <a:tint val="15000"/>
                <a:satMod val="350000"/>
              </a:schemeClr>
            </a:gs>
          </a:gsLst>
        </a:gradFill>
        <a:ln w="3175">
          <a:solidFill>
            <a:srgbClr val="FF0000"/>
          </a:solidFill>
        </a:ln>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lnSpc>
              <a:spcPts val="1100"/>
            </a:lnSpc>
          </a:pPr>
          <a:r>
            <a:rPr kumimoji="1" lang="ja-JP" altLang="en-US" sz="1000" b="0">
              <a:solidFill>
                <a:srgbClr val="FF0000"/>
              </a:solidFill>
              <a:latin typeface="ＭＳ ゴシック" panose="020B0609070205080204" pitchFamily="49" charset="-128"/>
              <a:ea typeface="ＭＳ ゴシック" panose="020B0609070205080204" pitchFamily="49" charset="-128"/>
            </a:rPr>
            <a:t>国際標準化活動、国内標準化活動の識別のため、</a:t>
          </a:r>
        </a:p>
        <a:p>
          <a:pPr algn="l">
            <a:lnSpc>
              <a:spcPts val="1100"/>
            </a:lnSpc>
          </a:pPr>
          <a:r>
            <a:rPr kumimoji="1" lang="ja-JP" altLang="en-US" sz="1000" b="0">
              <a:solidFill>
                <a:srgbClr val="FF0000"/>
              </a:solidFill>
              <a:latin typeface="ＭＳ ゴシック" panose="020B0609070205080204" pitchFamily="49" charset="-128"/>
              <a:ea typeface="ＭＳ ゴシック" panose="020B0609070205080204" pitchFamily="49" charset="-128"/>
            </a:rPr>
            <a:t>記入の際、提案先の後ろに</a:t>
          </a:r>
          <a:r>
            <a:rPr kumimoji="1" lang="ja-JP" altLang="en-US" sz="1000" b="1">
              <a:solidFill>
                <a:srgbClr val="FF0000"/>
              </a:solidFill>
              <a:latin typeface="ＭＳ ゴシック" panose="020B0609070205080204" pitchFamily="49" charset="-128"/>
              <a:ea typeface="ＭＳ ゴシック" panose="020B0609070205080204" pitchFamily="49" charset="-128"/>
            </a:rPr>
            <a:t>（国際）</a:t>
          </a:r>
          <a:r>
            <a:rPr kumimoji="1" lang="ja-JP" altLang="en-US" sz="1000" b="0">
              <a:solidFill>
                <a:srgbClr val="FF0000"/>
              </a:solidFill>
              <a:latin typeface="ＭＳ ゴシック" panose="020B0609070205080204" pitchFamily="49" charset="-128"/>
              <a:ea typeface="ＭＳ ゴシック" panose="020B0609070205080204" pitchFamily="49" charset="-128"/>
            </a:rPr>
            <a:t>または</a:t>
          </a:r>
          <a:r>
            <a:rPr kumimoji="1" lang="ja-JP" altLang="en-US" sz="1000" b="1">
              <a:solidFill>
                <a:srgbClr val="FF0000"/>
              </a:solidFill>
              <a:latin typeface="ＭＳ ゴシック" panose="020B0609070205080204" pitchFamily="49" charset="-128"/>
              <a:ea typeface="ＭＳ ゴシック" panose="020B0609070205080204" pitchFamily="49" charset="-128"/>
            </a:rPr>
            <a:t>（国内）</a:t>
          </a:r>
          <a:r>
            <a:rPr kumimoji="1" lang="ja-JP" altLang="en-US" sz="1000" b="0">
              <a:solidFill>
                <a:srgbClr val="FF0000"/>
              </a:solidFill>
              <a:latin typeface="ＭＳ ゴシック" panose="020B0609070205080204" pitchFamily="49" charset="-128"/>
              <a:ea typeface="ＭＳ ゴシック" panose="020B0609070205080204" pitchFamily="49" charset="-128"/>
            </a:rPr>
            <a:t>と記入してください。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504267</xdr:colOff>
      <xdr:row>22</xdr:row>
      <xdr:rowOff>1</xdr:rowOff>
    </xdr:from>
    <xdr:to>
      <xdr:col>3</xdr:col>
      <xdr:colOff>1488878</xdr:colOff>
      <xdr:row>23</xdr:row>
      <xdr:rowOff>3</xdr:rowOff>
    </xdr:to>
    <xdr:sp macro="" textlink="">
      <xdr:nvSpPr>
        <xdr:cNvPr id="28" name="右矢印 27">
          <a:extLst>
            <a:ext uri="{FF2B5EF4-FFF2-40B4-BE49-F238E27FC236}">
              <a16:creationId xmlns:a16="http://schemas.microsoft.com/office/drawing/2014/main" id="{00000000-0008-0000-0700-00001C000000}"/>
            </a:ext>
          </a:extLst>
        </xdr:cNvPr>
        <xdr:cNvSpPr/>
      </xdr:nvSpPr>
      <xdr:spPr bwMode="auto">
        <a:xfrm rot="5400000" flipV="1">
          <a:off x="6375395" y="8237079"/>
          <a:ext cx="313767" cy="984611"/>
        </a:xfrm>
        <a:prstGeom prst="rightArrow">
          <a:avLst/>
        </a:prstGeom>
        <a:noFill/>
        <a:ln w="25400" cap="flat" cmpd="sng" algn="ctr">
          <a:solidFill>
            <a:srgbClr val="4F81BD">
              <a:shade val="50000"/>
            </a:srgbClr>
          </a:solidFill>
          <a:prstDash val="solid"/>
        </a:ln>
        <a:effectLst/>
      </xdr:spPr>
      <xdr:txBody>
        <a:bodyPr vertOverflow="clip" horzOverflow="clip" vert="eaVert"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no</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xdr:col>
      <xdr:colOff>1288676</xdr:colOff>
      <xdr:row>14</xdr:row>
      <xdr:rowOff>48637</xdr:rowOff>
    </xdr:from>
    <xdr:to>
      <xdr:col>7</xdr:col>
      <xdr:colOff>1683</xdr:colOff>
      <xdr:row>38</xdr:row>
      <xdr:rowOff>138854</xdr:rowOff>
    </xdr:to>
    <xdr:grpSp>
      <xdr:nvGrpSpPr>
        <xdr:cNvPr id="6" name="グループ化 5">
          <a:extLst>
            <a:ext uri="{FF2B5EF4-FFF2-40B4-BE49-F238E27FC236}">
              <a16:creationId xmlns:a16="http://schemas.microsoft.com/office/drawing/2014/main" id="{02BD062D-E972-44EF-9495-92B0574B59DC}"/>
            </a:ext>
          </a:extLst>
        </xdr:cNvPr>
        <xdr:cNvGrpSpPr/>
      </xdr:nvGrpSpPr>
      <xdr:grpSpPr>
        <a:xfrm>
          <a:off x="2669111" y="7254507"/>
          <a:ext cx="7630615" cy="10542869"/>
          <a:chOff x="2790264" y="3724166"/>
          <a:chExt cx="8428507" cy="10500482"/>
        </a:xfrm>
      </xdr:grpSpPr>
      <xdr:sp macro="" textlink="">
        <xdr:nvSpPr>
          <xdr:cNvPr id="29" name="右矢印 28">
            <a:extLst>
              <a:ext uri="{FF2B5EF4-FFF2-40B4-BE49-F238E27FC236}">
                <a16:creationId xmlns:a16="http://schemas.microsoft.com/office/drawing/2014/main" id="{00000000-0008-0000-0700-00001D000000}"/>
              </a:ext>
            </a:extLst>
          </xdr:cNvPr>
          <xdr:cNvSpPr/>
        </xdr:nvSpPr>
        <xdr:spPr bwMode="auto">
          <a:xfrm>
            <a:off x="7855324" y="7523069"/>
            <a:ext cx="739589" cy="791795"/>
          </a:xfrm>
          <a:prstGeom prst="rightArrow">
            <a:avLst/>
          </a:prstGeom>
          <a:no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yes</a:t>
            </a:r>
            <a:endPar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 name="右矢印 29">
            <a:extLst>
              <a:ext uri="{FF2B5EF4-FFF2-40B4-BE49-F238E27FC236}">
                <a16:creationId xmlns:a16="http://schemas.microsoft.com/office/drawing/2014/main" id="{00000000-0008-0000-0700-00001E000000}"/>
              </a:ext>
            </a:extLst>
          </xdr:cNvPr>
          <xdr:cNvSpPr/>
        </xdr:nvSpPr>
        <xdr:spPr bwMode="auto">
          <a:xfrm>
            <a:off x="7866530" y="8968627"/>
            <a:ext cx="728383" cy="557602"/>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 name="右矢印 1">
            <a:extLst>
              <a:ext uri="{FF2B5EF4-FFF2-40B4-BE49-F238E27FC236}">
                <a16:creationId xmlns:a16="http://schemas.microsoft.com/office/drawing/2014/main" id="{00000000-0008-0000-0700-000002000000}"/>
              </a:ext>
            </a:extLst>
          </xdr:cNvPr>
          <xdr:cNvSpPr/>
        </xdr:nvSpPr>
        <xdr:spPr bwMode="auto">
          <a:xfrm>
            <a:off x="7857006" y="4853433"/>
            <a:ext cx="739587" cy="548182"/>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 name="右矢印 2">
            <a:extLst>
              <a:ext uri="{FF2B5EF4-FFF2-40B4-BE49-F238E27FC236}">
                <a16:creationId xmlns:a16="http://schemas.microsoft.com/office/drawing/2014/main" id="{00000000-0008-0000-0700-000003000000}"/>
              </a:ext>
            </a:extLst>
          </xdr:cNvPr>
          <xdr:cNvSpPr/>
        </xdr:nvSpPr>
        <xdr:spPr bwMode="auto">
          <a:xfrm rot="5400000" flipV="1">
            <a:off x="2749974" y="4605961"/>
            <a:ext cx="1159250" cy="1048268"/>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en-US" altLang="ja-JP" sz="1600" baseline="0">
                <a:solidFill>
                  <a:sysClr val="windowText" lastClr="000000"/>
                </a:solidFill>
              </a:rPr>
              <a:t>no</a:t>
            </a:r>
            <a:endParaRPr kumimoji="1" lang="ja-JP" altLang="en-US" sz="1600" baseline="0">
              <a:solidFill>
                <a:sysClr val="windowText" lastClr="000000"/>
              </a:solidFill>
            </a:endParaRPr>
          </a:p>
        </xdr:txBody>
      </xdr:sp>
      <xdr:sp macro="" textlink="">
        <xdr:nvSpPr>
          <xdr:cNvPr id="7" name="右矢印 6">
            <a:extLst>
              <a:ext uri="{FF2B5EF4-FFF2-40B4-BE49-F238E27FC236}">
                <a16:creationId xmlns:a16="http://schemas.microsoft.com/office/drawing/2014/main" id="{00000000-0008-0000-0700-000007000000}"/>
              </a:ext>
            </a:extLst>
          </xdr:cNvPr>
          <xdr:cNvSpPr/>
        </xdr:nvSpPr>
        <xdr:spPr bwMode="auto">
          <a:xfrm>
            <a:off x="10546418" y="8958926"/>
            <a:ext cx="672353" cy="570109"/>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8" name="右矢印 7">
            <a:extLst>
              <a:ext uri="{FF2B5EF4-FFF2-40B4-BE49-F238E27FC236}">
                <a16:creationId xmlns:a16="http://schemas.microsoft.com/office/drawing/2014/main" id="{00000000-0008-0000-0700-000008000000}"/>
              </a:ext>
            </a:extLst>
          </xdr:cNvPr>
          <xdr:cNvSpPr/>
        </xdr:nvSpPr>
        <xdr:spPr bwMode="auto">
          <a:xfrm>
            <a:off x="7857006" y="5916048"/>
            <a:ext cx="736403" cy="778419"/>
          </a:xfrm>
          <a:prstGeom prst="rightArrow">
            <a:avLst/>
          </a:prstGeom>
          <a:no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yes</a:t>
            </a:r>
            <a:endPar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右矢印 8">
            <a:extLst>
              <a:ext uri="{FF2B5EF4-FFF2-40B4-BE49-F238E27FC236}">
                <a16:creationId xmlns:a16="http://schemas.microsoft.com/office/drawing/2014/main" id="{00000000-0008-0000-0700-000009000000}"/>
              </a:ext>
            </a:extLst>
          </xdr:cNvPr>
          <xdr:cNvSpPr/>
        </xdr:nvSpPr>
        <xdr:spPr bwMode="auto">
          <a:xfrm>
            <a:off x="5122771" y="5938081"/>
            <a:ext cx="745843" cy="778419"/>
          </a:xfrm>
          <a:prstGeom prst="rightArrow">
            <a:avLst/>
          </a:prstGeom>
          <a:no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yes</a:t>
            </a:r>
            <a:endPar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右矢印 9">
            <a:extLst>
              <a:ext uri="{FF2B5EF4-FFF2-40B4-BE49-F238E27FC236}">
                <a16:creationId xmlns:a16="http://schemas.microsoft.com/office/drawing/2014/main" id="{00000000-0008-0000-0700-00000A000000}"/>
              </a:ext>
            </a:extLst>
          </xdr:cNvPr>
          <xdr:cNvSpPr/>
        </xdr:nvSpPr>
        <xdr:spPr bwMode="auto">
          <a:xfrm>
            <a:off x="5122772" y="9784011"/>
            <a:ext cx="3473824" cy="1008655"/>
          </a:xfrm>
          <a:prstGeom prst="rightArrow">
            <a:avLst/>
          </a:prstGeom>
          <a:no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yes</a:t>
            </a:r>
            <a:endPar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右矢印 10">
            <a:extLst>
              <a:ext uri="{FF2B5EF4-FFF2-40B4-BE49-F238E27FC236}">
                <a16:creationId xmlns:a16="http://schemas.microsoft.com/office/drawing/2014/main" id="{00000000-0008-0000-0700-00000B000000}"/>
              </a:ext>
            </a:extLst>
          </xdr:cNvPr>
          <xdr:cNvSpPr/>
        </xdr:nvSpPr>
        <xdr:spPr bwMode="auto">
          <a:xfrm>
            <a:off x="5122771" y="11163693"/>
            <a:ext cx="3473824" cy="789382"/>
          </a:xfrm>
          <a:prstGeom prst="rightArrow">
            <a:avLst/>
          </a:prstGeom>
          <a:no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yes</a:t>
            </a:r>
            <a:endPar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右矢印 11">
            <a:extLst>
              <a:ext uri="{FF2B5EF4-FFF2-40B4-BE49-F238E27FC236}">
                <a16:creationId xmlns:a16="http://schemas.microsoft.com/office/drawing/2014/main" id="{00000000-0008-0000-0700-00000C000000}"/>
              </a:ext>
            </a:extLst>
          </xdr:cNvPr>
          <xdr:cNvSpPr/>
        </xdr:nvSpPr>
        <xdr:spPr bwMode="auto">
          <a:xfrm>
            <a:off x="5122771" y="12377649"/>
            <a:ext cx="3473824" cy="778419"/>
          </a:xfrm>
          <a:prstGeom prst="rightArrow">
            <a:avLst/>
          </a:prstGeom>
          <a:no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yes</a:t>
            </a:r>
            <a:endPar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右矢印 13">
            <a:extLst>
              <a:ext uri="{FF2B5EF4-FFF2-40B4-BE49-F238E27FC236}">
                <a16:creationId xmlns:a16="http://schemas.microsoft.com/office/drawing/2014/main" id="{00000000-0008-0000-0700-00000E000000}"/>
              </a:ext>
            </a:extLst>
          </xdr:cNvPr>
          <xdr:cNvSpPr/>
        </xdr:nvSpPr>
        <xdr:spPr bwMode="auto">
          <a:xfrm rot="5400000" flipV="1">
            <a:off x="1867117" y="7801868"/>
            <a:ext cx="2894562" cy="1048268"/>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en-US" altLang="ja-JP" sz="1600" baseline="0">
                <a:solidFill>
                  <a:sysClr val="windowText" lastClr="000000"/>
                </a:solidFill>
              </a:rPr>
              <a:t>no</a:t>
            </a:r>
            <a:endParaRPr kumimoji="1" lang="ja-JP" altLang="en-US" sz="1600" baseline="0">
              <a:solidFill>
                <a:sysClr val="windowText" lastClr="000000"/>
              </a:solidFill>
            </a:endParaRPr>
          </a:p>
        </xdr:txBody>
      </xdr:sp>
      <xdr:sp macro="" textlink="">
        <xdr:nvSpPr>
          <xdr:cNvPr id="15" name="右矢印 14">
            <a:extLst>
              <a:ext uri="{FF2B5EF4-FFF2-40B4-BE49-F238E27FC236}">
                <a16:creationId xmlns:a16="http://schemas.microsoft.com/office/drawing/2014/main" id="{00000000-0008-0000-0700-00000F000000}"/>
              </a:ext>
            </a:extLst>
          </xdr:cNvPr>
          <xdr:cNvSpPr/>
        </xdr:nvSpPr>
        <xdr:spPr bwMode="auto">
          <a:xfrm rot="5400000" flipV="1">
            <a:off x="2965021" y="10409688"/>
            <a:ext cx="729162" cy="1048268"/>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en-US" altLang="ja-JP" sz="1600" baseline="0">
                <a:solidFill>
                  <a:sysClr val="windowText" lastClr="000000"/>
                </a:solidFill>
              </a:rPr>
              <a:t>no</a:t>
            </a:r>
            <a:endParaRPr kumimoji="1" lang="ja-JP" altLang="en-US" sz="1600" baseline="0">
              <a:solidFill>
                <a:sysClr val="windowText" lastClr="000000"/>
              </a:solidFill>
            </a:endParaRPr>
          </a:p>
        </xdr:txBody>
      </xdr:sp>
      <xdr:sp macro="" textlink="">
        <xdr:nvSpPr>
          <xdr:cNvPr id="16" name="右矢印 15">
            <a:extLst>
              <a:ext uri="{FF2B5EF4-FFF2-40B4-BE49-F238E27FC236}">
                <a16:creationId xmlns:a16="http://schemas.microsoft.com/office/drawing/2014/main" id="{00000000-0008-0000-0700-000010000000}"/>
              </a:ext>
            </a:extLst>
          </xdr:cNvPr>
          <xdr:cNvSpPr/>
        </xdr:nvSpPr>
        <xdr:spPr bwMode="auto">
          <a:xfrm rot="5400000" flipV="1">
            <a:off x="3065979" y="12737157"/>
            <a:ext cx="527244" cy="1048268"/>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en-US" altLang="ja-JP" sz="1600" baseline="0">
                <a:solidFill>
                  <a:sysClr val="windowText" lastClr="000000"/>
                </a:solidFill>
              </a:rPr>
              <a:t>no</a:t>
            </a:r>
            <a:endParaRPr kumimoji="1" lang="ja-JP" altLang="en-US" sz="1600" baseline="0">
              <a:solidFill>
                <a:sysClr val="windowText" lastClr="000000"/>
              </a:solidFill>
            </a:endParaRPr>
          </a:p>
        </xdr:txBody>
      </xdr:sp>
      <xdr:sp macro="" textlink="">
        <xdr:nvSpPr>
          <xdr:cNvPr id="17" name="右矢印 16">
            <a:extLst>
              <a:ext uri="{FF2B5EF4-FFF2-40B4-BE49-F238E27FC236}">
                <a16:creationId xmlns:a16="http://schemas.microsoft.com/office/drawing/2014/main" id="{00000000-0008-0000-0700-000011000000}"/>
              </a:ext>
            </a:extLst>
          </xdr:cNvPr>
          <xdr:cNvSpPr/>
        </xdr:nvSpPr>
        <xdr:spPr bwMode="auto">
          <a:xfrm rot="5400000" flipV="1">
            <a:off x="2965022" y="11525785"/>
            <a:ext cx="729161" cy="1048268"/>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en-US" altLang="ja-JP" sz="1600" baseline="0">
                <a:solidFill>
                  <a:sysClr val="windowText" lastClr="000000"/>
                </a:solidFill>
              </a:rPr>
              <a:t>no</a:t>
            </a:r>
            <a:endParaRPr kumimoji="1" lang="ja-JP" altLang="en-US" sz="1600" baseline="0">
              <a:solidFill>
                <a:sysClr val="windowText" lastClr="000000"/>
              </a:solidFill>
            </a:endParaRPr>
          </a:p>
        </xdr:txBody>
      </xdr:sp>
      <xdr:sp macro="" textlink="">
        <xdr:nvSpPr>
          <xdr:cNvPr id="18" name="右矢印 17">
            <a:extLst>
              <a:ext uri="{FF2B5EF4-FFF2-40B4-BE49-F238E27FC236}">
                <a16:creationId xmlns:a16="http://schemas.microsoft.com/office/drawing/2014/main" id="{00000000-0008-0000-0700-000012000000}"/>
              </a:ext>
            </a:extLst>
          </xdr:cNvPr>
          <xdr:cNvSpPr/>
        </xdr:nvSpPr>
        <xdr:spPr bwMode="auto">
          <a:xfrm rot="5400000" flipV="1">
            <a:off x="6676008" y="4164515"/>
            <a:ext cx="306982" cy="1048268"/>
          </a:xfrm>
          <a:prstGeom prst="rightArrow">
            <a:avLst/>
          </a:prstGeom>
          <a:noFill/>
          <a:ln w="25400" cap="flat" cmpd="sng" algn="ctr">
            <a:solidFill>
              <a:srgbClr val="4F81BD">
                <a:shade val="50000"/>
              </a:srgbClr>
            </a:solidFill>
            <a:prstDash val="solid"/>
          </a:ln>
          <a:effectLst/>
        </xdr:spPr>
        <xdr:txBody>
          <a:bodyPr vertOverflow="clip" horzOverflow="clip" vert="eaVert"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no</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右矢印 18">
            <a:extLst>
              <a:ext uri="{FF2B5EF4-FFF2-40B4-BE49-F238E27FC236}">
                <a16:creationId xmlns:a16="http://schemas.microsoft.com/office/drawing/2014/main" id="{00000000-0008-0000-0700-000013000000}"/>
              </a:ext>
            </a:extLst>
          </xdr:cNvPr>
          <xdr:cNvSpPr/>
        </xdr:nvSpPr>
        <xdr:spPr bwMode="auto">
          <a:xfrm rot="5400000" flipV="1">
            <a:off x="6687211" y="6512463"/>
            <a:ext cx="306981" cy="1048268"/>
          </a:xfrm>
          <a:prstGeom prst="rightArrow">
            <a:avLst/>
          </a:prstGeom>
          <a:noFill/>
          <a:ln w="25400" cap="flat" cmpd="sng" algn="ctr">
            <a:solidFill>
              <a:srgbClr val="4F81BD">
                <a:shade val="50000"/>
              </a:srgbClr>
            </a:solidFill>
            <a:prstDash val="solid"/>
          </a:ln>
          <a:effectLst/>
        </xdr:spPr>
        <xdr:txBody>
          <a:bodyPr vertOverflow="clip" horzOverflow="clip" vert="eaVert"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no</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右矢印 19">
            <a:extLst>
              <a:ext uri="{FF2B5EF4-FFF2-40B4-BE49-F238E27FC236}">
                <a16:creationId xmlns:a16="http://schemas.microsoft.com/office/drawing/2014/main" id="{00000000-0008-0000-0700-000014000000}"/>
              </a:ext>
            </a:extLst>
          </xdr:cNvPr>
          <xdr:cNvSpPr/>
        </xdr:nvSpPr>
        <xdr:spPr bwMode="auto">
          <a:xfrm>
            <a:off x="7857006" y="3735287"/>
            <a:ext cx="739588" cy="942873"/>
          </a:xfrm>
          <a:prstGeom prst="rightArrow">
            <a:avLst/>
          </a:prstGeom>
          <a:no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yes</a:t>
            </a:r>
            <a:endPar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 name="右矢印 20">
            <a:extLst>
              <a:ext uri="{FF2B5EF4-FFF2-40B4-BE49-F238E27FC236}">
                <a16:creationId xmlns:a16="http://schemas.microsoft.com/office/drawing/2014/main" id="{00000000-0008-0000-0700-000015000000}"/>
              </a:ext>
            </a:extLst>
          </xdr:cNvPr>
          <xdr:cNvSpPr/>
        </xdr:nvSpPr>
        <xdr:spPr bwMode="auto">
          <a:xfrm>
            <a:off x="5122771" y="3724166"/>
            <a:ext cx="750021" cy="942873"/>
          </a:xfrm>
          <a:prstGeom prst="rightArrow">
            <a:avLst/>
          </a:prstGeom>
          <a:no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yes</a:t>
            </a:r>
            <a:endPar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 name="右矢印 11">
            <a:extLst>
              <a:ext uri="{FF2B5EF4-FFF2-40B4-BE49-F238E27FC236}">
                <a16:creationId xmlns:a16="http://schemas.microsoft.com/office/drawing/2014/main" id="{FCB2CEED-F6B2-4F54-8F4D-25EBECDFEAA0}"/>
              </a:ext>
            </a:extLst>
          </xdr:cNvPr>
          <xdr:cNvSpPr/>
        </xdr:nvSpPr>
        <xdr:spPr bwMode="auto">
          <a:xfrm>
            <a:off x="5122771" y="13446229"/>
            <a:ext cx="3473824" cy="778419"/>
          </a:xfrm>
          <a:prstGeom prst="rightArrow">
            <a:avLst/>
          </a:prstGeom>
          <a:no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16566</xdr:colOff>
      <xdr:row>21</xdr:row>
      <xdr:rowOff>358588</xdr:rowOff>
    </xdr:from>
    <xdr:to>
      <xdr:col>7</xdr:col>
      <xdr:colOff>1462</xdr:colOff>
      <xdr:row>21</xdr:row>
      <xdr:rowOff>928697</xdr:rowOff>
    </xdr:to>
    <xdr:sp macro="" textlink="">
      <xdr:nvSpPr>
        <xdr:cNvPr id="23" name="右矢印 6">
          <a:extLst>
            <a:ext uri="{FF2B5EF4-FFF2-40B4-BE49-F238E27FC236}">
              <a16:creationId xmlns:a16="http://schemas.microsoft.com/office/drawing/2014/main" id="{599DE0B4-D6B7-4F73-B25A-E3F8FB00C8D7}"/>
            </a:ext>
          </a:extLst>
        </xdr:cNvPr>
        <xdr:cNvSpPr/>
      </xdr:nvSpPr>
      <xdr:spPr bwMode="auto">
        <a:xfrm>
          <a:off x="10568609" y="11051436"/>
          <a:ext cx="672353" cy="570109"/>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16566</xdr:colOff>
      <xdr:row>19</xdr:row>
      <xdr:rowOff>347382</xdr:rowOff>
    </xdr:from>
    <xdr:to>
      <xdr:col>7</xdr:col>
      <xdr:colOff>1462</xdr:colOff>
      <xdr:row>19</xdr:row>
      <xdr:rowOff>917491</xdr:rowOff>
    </xdr:to>
    <xdr:sp macro="" textlink="">
      <xdr:nvSpPr>
        <xdr:cNvPr id="24" name="右矢印 6">
          <a:extLst>
            <a:ext uri="{FF2B5EF4-FFF2-40B4-BE49-F238E27FC236}">
              <a16:creationId xmlns:a16="http://schemas.microsoft.com/office/drawing/2014/main" id="{55A675DD-F9C8-463A-A121-E4E9494E985B}"/>
            </a:ext>
          </a:extLst>
        </xdr:cNvPr>
        <xdr:cNvSpPr/>
      </xdr:nvSpPr>
      <xdr:spPr bwMode="auto">
        <a:xfrm>
          <a:off x="10568609" y="9449969"/>
          <a:ext cx="672353" cy="570109"/>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V43"/>
  <sheetViews>
    <sheetView tabSelected="1" zoomScaleNormal="100" zoomScaleSheetLayoutView="85" workbookViewId="0">
      <selection activeCell="B46" sqref="B46"/>
    </sheetView>
  </sheetViews>
  <sheetFormatPr defaultColWidth="9" defaultRowHeight="11" x14ac:dyDescent="0.2"/>
  <cols>
    <col min="1" max="1" width="6.36328125" style="3" customWidth="1"/>
    <col min="2" max="2" width="25.6328125" style="3" customWidth="1"/>
    <col min="3" max="3" width="33.7265625" style="19" customWidth="1"/>
    <col min="4" max="4" width="14.7265625" style="19" customWidth="1"/>
    <col min="5" max="14" width="9" style="70" customWidth="1"/>
    <col min="15" max="15" width="13.453125" style="3" customWidth="1"/>
    <col min="16" max="16" width="26.6328125" style="3" customWidth="1"/>
    <col min="17" max="17" width="18.7265625" style="3" customWidth="1"/>
    <col min="18" max="18" width="26.90625" style="3" customWidth="1"/>
    <col min="19" max="19" width="18.6328125" style="3" customWidth="1"/>
    <col min="20" max="20" width="9" style="3" customWidth="1"/>
    <col min="21" max="16384" width="9" style="3"/>
  </cols>
  <sheetData>
    <row r="1" spans="1:20" ht="23.25" customHeight="1" x14ac:dyDescent="0.25">
      <c r="A1" s="300" t="s">
        <v>269</v>
      </c>
      <c r="B1" s="300"/>
      <c r="C1" s="299" t="s">
        <v>210</v>
      </c>
      <c r="D1" s="299"/>
      <c r="E1" s="299"/>
      <c r="F1" s="299"/>
      <c r="G1" s="299"/>
      <c r="H1" s="299"/>
      <c r="I1" s="299"/>
      <c r="J1" s="299"/>
      <c r="K1" s="299"/>
      <c r="L1" s="299"/>
      <c r="M1" s="299"/>
      <c r="N1" s="299"/>
      <c r="O1" s="299"/>
      <c r="P1" s="299"/>
      <c r="Q1" s="299"/>
      <c r="R1" s="299"/>
      <c r="S1" s="1"/>
      <c r="T1" s="2"/>
    </row>
    <row r="2" spans="1:20" x14ac:dyDescent="0.2">
      <c r="A2" s="4"/>
      <c r="B2" s="5" t="s">
        <v>314</v>
      </c>
      <c r="C2" s="6">
        <v>45382</v>
      </c>
      <c r="D2" s="7">
        <f>IF(MONTH(C2)&lt;6,YEAR(C2)-1,YEAR(C2))</f>
        <v>2023</v>
      </c>
      <c r="E2" s="8">
        <f>DATEVALUE(TEXT($D$2,"0")&amp;"/3/31")</f>
        <v>45016</v>
      </c>
      <c r="F2" s="9"/>
      <c r="G2" s="9"/>
      <c r="H2" s="9"/>
      <c r="I2" s="9"/>
      <c r="J2" s="9"/>
      <c r="K2" s="9"/>
      <c r="L2" s="9"/>
      <c r="M2" s="9"/>
      <c r="N2" s="9"/>
      <c r="O2" s="4"/>
      <c r="P2" s="4"/>
      <c r="Q2" s="10"/>
      <c r="R2" s="11"/>
      <c r="S2" s="11"/>
      <c r="T2" s="12"/>
    </row>
    <row r="3" spans="1:20" x14ac:dyDescent="0.2">
      <c r="A3" s="4"/>
      <c r="B3" s="13" t="s">
        <v>305</v>
      </c>
      <c r="C3" s="14"/>
      <c r="D3" s="18"/>
      <c r="E3" s="17"/>
      <c r="F3" s="17"/>
      <c r="G3" s="17"/>
      <c r="H3" s="17"/>
      <c r="I3" s="17"/>
      <c r="J3" s="17"/>
      <c r="K3" s="17"/>
      <c r="L3" s="17"/>
      <c r="M3" s="17"/>
      <c r="N3" s="17"/>
      <c r="O3" s="11"/>
      <c r="P3" s="11"/>
      <c r="Q3" s="11"/>
      <c r="R3" s="11"/>
      <c r="S3" s="11"/>
      <c r="T3" s="2"/>
    </row>
    <row r="4" spans="1:20" x14ac:dyDescent="0.2">
      <c r="A4" s="4"/>
      <c r="B4" s="16" t="s">
        <v>271</v>
      </c>
      <c r="C4" s="15"/>
      <c r="D4" s="18"/>
      <c r="E4" s="17"/>
      <c r="F4" s="17"/>
      <c r="G4" s="17"/>
      <c r="H4" s="17"/>
      <c r="I4" s="17"/>
      <c r="J4" s="17"/>
      <c r="K4" s="17"/>
      <c r="L4" s="17"/>
      <c r="M4" s="17"/>
      <c r="N4" s="17"/>
      <c r="O4" s="11"/>
      <c r="P4" s="11"/>
      <c r="Q4" s="11"/>
      <c r="R4" s="11"/>
      <c r="S4" s="11"/>
      <c r="T4" s="2"/>
    </row>
    <row r="5" spans="1:20" x14ac:dyDescent="0.2">
      <c r="A5" s="4"/>
      <c r="B5" s="5" t="s">
        <v>263</v>
      </c>
      <c r="C5" s="14"/>
      <c r="D5" s="18"/>
      <c r="E5" s="17"/>
      <c r="F5" s="17"/>
      <c r="G5" s="17"/>
      <c r="H5" s="17"/>
      <c r="I5" s="17"/>
      <c r="J5" s="17"/>
      <c r="K5" s="17"/>
      <c r="L5" s="17"/>
      <c r="M5" s="17"/>
      <c r="N5" s="17"/>
      <c r="O5" s="11"/>
      <c r="P5" s="11"/>
      <c r="Q5" s="11"/>
      <c r="R5" s="11"/>
      <c r="S5" s="11"/>
    </row>
    <row r="6" spans="1:20" x14ac:dyDescent="0.2">
      <c r="A6" s="4"/>
      <c r="D6" s="3"/>
      <c r="E6" s="17"/>
      <c r="F6" s="17"/>
      <c r="G6" s="17"/>
      <c r="H6" s="17"/>
      <c r="I6" s="17"/>
      <c r="J6" s="17"/>
      <c r="K6" s="17"/>
      <c r="L6" s="17"/>
      <c r="M6" s="17"/>
      <c r="N6" s="17"/>
      <c r="O6" s="18"/>
      <c r="P6" s="18"/>
      <c r="Q6" s="4"/>
      <c r="R6" s="4"/>
      <c r="S6" s="4"/>
    </row>
    <row r="7" spans="1:20" x14ac:dyDescent="0.2">
      <c r="A7" s="4"/>
      <c r="D7" s="18"/>
      <c r="E7" s="17"/>
      <c r="F7" s="17"/>
      <c r="G7" s="17"/>
      <c r="H7" s="17"/>
      <c r="I7" s="17"/>
      <c r="J7" s="17"/>
      <c r="K7" s="17"/>
      <c r="L7" s="17"/>
      <c r="M7" s="17"/>
      <c r="N7" s="17"/>
      <c r="O7" s="18"/>
      <c r="P7" s="18"/>
      <c r="Q7" s="4"/>
      <c r="R7" s="4"/>
      <c r="S7" s="4"/>
    </row>
    <row r="8" spans="1:20" x14ac:dyDescent="0.2">
      <c r="A8" s="4"/>
      <c r="B8" s="4"/>
      <c r="C8" s="20"/>
      <c r="D8" s="20"/>
      <c r="E8" s="9"/>
      <c r="F8" s="9"/>
      <c r="G8" s="9"/>
      <c r="H8" s="21"/>
      <c r="I8" s="21"/>
      <c r="J8" s="21"/>
      <c r="K8" s="9"/>
      <c r="L8" s="9"/>
      <c r="M8" s="9"/>
      <c r="N8" s="9"/>
      <c r="O8" s="4"/>
      <c r="P8" s="4"/>
      <c r="Q8" s="4"/>
      <c r="R8" s="4"/>
      <c r="S8" s="4"/>
    </row>
    <row r="9" spans="1:20" ht="25" customHeight="1" thickBot="1" x14ac:dyDescent="0.25">
      <c r="A9" s="22" t="s">
        <v>200</v>
      </c>
      <c r="B9" s="4"/>
      <c r="C9" s="20"/>
      <c r="D9" s="20"/>
      <c r="E9" s="9"/>
      <c r="F9" s="9"/>
      <c r="G9" s="9"/>
      <c r="H9" s="23"/>
      <c r="I9" s="23"/>
      <c r="J9" s="23"/>
      <c r="K9" s="9"/>
      <c r="L9" s="9"/>
      <c r="M9" s="9"/>
      <c r="N9" s="9"/>
      <c r="O9" s="4"/>
      <c r="P9" s="4"/>
      <c r="Q9" s="4"/>
      <c r="R9" s="4"/>
      <c r="S9" s="4"/>
    </row>
    <row r="10" spans="1:20" ht="14.25" customHeight="1" thickBot="1" x14ac:dyDescent="0.25">
      <c r="A10" s="24" t="str">
        <f>LEFT(A9,4)</f>
        <v>１．論文</v>
      </c>
      <c r="B10" s="4"/>
      <c r="C10" s="20"/>
      <c r="D10" s="20"/>
      <c r="E10" s="25" t="s">
        <v>272</v>
      </c>
      <c r="F10" s="26"/>
      <c r="G10" s="26"/>
      <c r="H10" s="26"/>
      <c r="I10" s="26"/>
      <c r="J10" s="26"/>
      <c r="K10" s="26"/>
      <c r="L10" s="26"/>
      <c r="M10" s="26"/>
      <c r="N10" s="27"/>
      <c r="O10" s="28"/>
      <c r="P10" s="4"/>
      <c r="Q10" s="4"/>
      <c r="R10" s="4"/>
      <c r="S10" s="4"/>
    </row>
    <row r="11" spans="1:20" s="37" customFormat="1" ht="48" customHeight="1" thickBot="1" x14ac:dyDescent="0.25">
      <c r="A11" s="29" t="s">
        <v>0</v>
      </c>
      <c r="B11" s="30" t="s">
        <v>2</v>
      </c>
      <c r="C11" s="31" t="s">
        <v>1</v>
      </c>
      <c r="D11" s="32" t="s">
        <v>114</v>
      </c>
      <c r="E11" s="33" t="s">
        <v>265</v>
      </c>
      <c r="F11" s="33" t="s">
        <v>266</v>
      </c>
      <c r="G11" s="34"/>
      <c r="H11" s="33"/>
      <c r="I11" s="33"/>
      <c r="J11" s="33"/>
      <c r="K11" s="33"/>
      <c r="L11" s="33"/>
      <c r="M11" s="33"/>
      <c r="N11" s="33"/>
      <c r="O11" s="30" t="s">
        <v>127</v>
      </c>
      <c r="P11" s="30" t="s">
        <v>3</v>
      </c>
      <c r="Q11" s="35" t="s">
        <v>139</v>
      </c>
      <c r="R11" s="36" t="s">
        <v>273</v>
      </c>
      <c r="S11" s="292" t="s">
        <v>165</v>
      </c>
    </row>
    <row r="12" spans="1:20" s="45" customFormat="1" ht="11.5" thickTop="1" x14ac:dyDescent="0.2">
      <c r="A12" s="38">
        <f t="shared" ref="A12:A41" si="0">ROW()-MATCH("１．論文",$A$1:$A$49,0)-1</f>
        <v>1</v>
      </c>
      <c r="B12" s="39"/>
      <c r="C12" s="40"/>
      <c r="D12" s="40"/>
      <c r="E12" s="41"/>
      <c r="F12" s="42"/>
      <c r="G12" s="42"/>
      <c r="H12" s="42"/>
      <c r="I12" s="42"/>
      <c r="J12" s="42"/>
      <c r="K12" s="42"/>
      <c r="L12" s="42"/>
      <c r="M12" s="42"/>
      <c r="N12" s="42"/>
      <c r="O12" s="40"/>
      <c r="P12" s="40"/>
      <c r="Q12" s="40"/>
      <c r="R12" s="43"/>
      <c r="S12" s="44"/>
    </row>
    <row r="13" spans="1:20" s="45" customFormat="1" x14ac:dyDescent="0.2">
      <c r="A13" s="46">
        <f t="shared" si="0"/>
        <v>2</v>
      </c>
      <c r="B13" s="47"/>
      <c r="C13" s="48"/>
      <c r="D13" s="48"/>
      <c r="E13" s="49"/>
      <c r="F13" s="50"/>
      <c r="G13" s="50"/>
      <c r="H13" s="50"/>
      <c r="I13" s="50"/>
      <c r="J13" s="50"/>
      <c r="K13" s="50"/>
      <c r="L13" s="50"/>
      <c r="M13" s="50"/>
      <c r="N13" s="50"/>
      <c r="O13" s="51"/>
      <c r="P13" s="48"/>
      <c r="Q13" s="48"/>
      <c r="R13" s="52"/>
      <c r="S13" s="53"/>
    </row>
    <row r="14" spans="1:20" s="45" customFormat="1" x14ac:dyDescent="0.2">
      <c r="A14" s="46">
        <f t="shared" si="0"/>
        <v>3</v>
      </c>
      <c r="B14" s="47"/>
      <c r="C14" s="48"/>
      <c r="D14" s="48"/>
      <c r="E14" s="49"/>
      <c r="F14" s="50"/>
      <c r="G14" s="50"/>
      <c r="H14" s="50"/>
      <c r="I14" s="50"/>
      <c r="J14" s="50"/>
      <c r="K14" s="50"/>
      <c r="L14" s="50"/>
      <c r="M14" s="50"/>
      <c r="N14" s="50"/>
      <c r="O14" s="51"/>
      <c r="P14" s="48"/>
      <c r="Q14" s="48"/>
      <c r="R14" s="52"/>
      <c r="S14" s="53"/>
    </row>
    <row r="15" spans="1:20" s="45" customFormat="1" x14ac:dyDescent="0.2">
      <c r="A15" s="46">
        <f t="shared" si="0"/>
        <v>4</v>
      </c>
      <c r="B15" s="54"/>
      <c r="C15" s="51"/>
      <c r="D15" s="51"/>
      <c r="E15" s="55"/>
      <c r="F15" s="56"/>
      <c r="G15" s="50"/>
      <c r="H15" s="50"/>
      <c r="I15" s="50"/>
      <c r="J15" s="50"/>
      <c r="K15" s="50"/>
      <c r="L15" s="50"/>
      <c r="M15" s="50"/>
      <c r="N15" s="50"/>
      <c r="O15" s="51"/>
      <c r="P15" s="48"/>
      <c r="Q15" s="48"/>
      <c r="R15" s="52"/>
      <c r="S15" s="53"/>
    </row>
    <row r="16" spans="1:20" s="45" customFormat="1" x14ac:dyDescent="0.2">
      <c r="A16" s="46">
        <f t="shared" si="0"/>
        <v>5</v>
      </c>
      <c r="B16" s="54"/>
      <c r="C16" s="51"/>
      <c r="D16" s="51"/>
      <c r="E16" s="55"/>
      <c r="F16" s="56"/>
      <c r="G16" s="50"/>
      <c r="H16" s="50"/>
      <c r="I16" s="50"/>
      <c r="J16" s="50"/>
      <c r="K16" s="50"/>
      <c r="L16" s="50"/>
      <c r="M16" s="50"/>
      <c r="N16" s="50"/>
      <c r="O16" s="51"/>
      <c r="P16" s="48"/>
      <c r="Q16" s="48"/>
      <c r="R16" s="52"/>
      <c r="S16" s="53"/>
    </row>
    <row r="17" spans="1:19" s="45" customFormat="1" x14ac:dyDescent="0.2">
      <c r="A17" s="46">
        <f t="shared" si="0"/>
        <v>6</v>
      </c>
      <c r="B17" s="54"/>
      <c r="C17" s="51"/>
      <c r="D17" s="51"/>
      <c r="E17" s="55"/>
      <c r="F17" s="56"/>
      <c r="G17" s="50"/>
      <c r="H17" s="50"/>
      <c r="I17" s="50"/>
      <c r="J17" s="50"/>
      <c r="K17" s="50"/>
      <c r="L17" s="50"/>
      <c r="M17" s="50"/>
      <c r="N17" s="50"/>
      <c r="O17" s="51"/>
      <c r="P17" s="48"/>
      <c r="Q17" s="48"/>
      <c r="R17" s="52"/>
      <c r="S17" s="53"/>
    </row>
    <row r="18" spans="1:19" s="45" customFormat="1" x14ac:dyDescent="0.2">
      <c r="A18" s="46">
        <f t="shared" si="0"/>
        <v>7</v>
      </c>
      <c r="B18" s="54"/>
      <c r="C18" s="51"/>
      <c r="D18" s="51"/>
      <c r="E18" s="55"/>
      <c r="F18" s="56"/>
      <c r="G18" s="50"/>
      <c r="H18" s="50"/>
      <c r="I18" s="50"/>
      <c r="J18" s="50"/>
      <c r="K18" s="50"/>
      <c r="L18" s="50"/>
      <c r="M18" s="50"/>
      <c r="N18" s="50"/>
      <c r="O18" s="51"/>
      <c r="P18" s="48"/>
      <c r="Q18" s="48"/>
      <c r="R18" s="52"/>
      <c r="S18" s="53"/>
    </row>
    <row r="19" spans="1:19" s="45" customFormat="1" x14ac:dyDescent="0.2">
      <c r="A19" s="46">
        <f t="shared" si="0"/>
        <v>8</v>
      </c>
      <c r="B19" s="54"/>
      <c r="C19" s="51"/>
      <c r="D19" s="51"/>
      <c r="E19" s="55"/>
      <c r="F19" s="56"/>
      <c r="G19" s="50"/>
      <c r="H19" s="50"/>
      <c r="I19" s="50"/>
      <c r="J19" s="50"/>
      <c r="K19" s="50"/>
      <c r="L19" s="50"/>
      <c r="M19" s="50"/>
      <c r="N19" s="50"/>
      <c r="O19" s="51"/>
      <c r="P19" s="48"/>
      <c r="Q19" s="48"/>
      <c r="R19" s="52"/>
      <c r="S19" s="53"/>
    </row>
    <row r="20" spans="1:19" s="45" customFormat="1" x14ac:dyDescent="0.2">
      <c r="A20" s="46">
        <f t="shared" si="0"/>
        <v>9</v>
      </c>
      <c r="B20" s="54"/>
      <c r="C20" s="51"/>
      <c r="D20" s="51"/>
      <c r="E20" s="55"/>
      <c r="F20" s="56"/>
      <c r="G20" s="50"/>
      <c r="H20" s="50"/>
      <c r="I20" s="50"/>
      <c r="J20" s="50"/>
      <c r="K20" s="50"/>
      <c r="L20" s="50"/>
      <c r="M20" s="50"/>
      <c r="N20" s="50"/>
      <c r="O20" s="51"/>
      <c r="P20" s="48"/>
      <c r="Q20" s="48"/>
      <c r="R20" s="52"/>
      <c r="S20" s="53"/>
    </row>
    <row r="21" spans="1:19" s="45" customFormat="1" x14ac:dyDescent="0.2">
      <c r="A21" s="46">
        <f t="shared" si="0"/>
        <v>10</v>
      </c>
      <c r="B21" s="54"/>
      <c r="C21" s="51"/>
      <c r="D21" s="51"/>
      <c r="E21" s="55"/>
      <c r="F21" s="56"/>
      <c r="G21" s="50"/>
      <c r="H21" s="50"/>
      <c r="I21" s="50"/>
      <c r="J21" s="50"/>
      <c r="K21" s="50"/>
      <c r="L21" s="50"/>
      <c r="M21" s="50"/>
      <c r="N21" s="50"/>
      <c r="O21" s="51"/>
      <c r="P21" s="48"/>
      <c r="Q21" s="48"/>
      <c r="R21" s="52"/>
      <c r="S21" s="53"/>
    </row>
    <row r="22" spans="1:19" s="45" customFormat="1" x14ac:dyDescent="0.2">
      <c r="A22" s="57">
        <f t="shared" si="0"/>
        <v>11</v>
      </c>
      <c r="B22" s="54"/>
      <c r="C22" s="51"/>
      <c r="D22" s="51"/>
      <c r="E22" s="55"/>
      <c r="F22" s="56"/>
      <c r="G22" s="56"/>
      <c r="H22" s="56"/>
      <c r="I22" s="56"/>
      <c r="J22" s="56"/>
      <c r="K22" s="56"/>
      <c r="L22" s="56"/>
      <c r="M22" s="56"/>
      <c r="N22" s="56"/>
      <c r="O22" s="51"/>
      <c r="P22" s="51"/>
      <c r="Q22" s="51"/>
      <c r="R22" s="58"/>
      <c r="S22" s="59"/>
    </row>
    <row r="23" spans="1:19" s="45" customFormat="1" x14ac:dyDescent="0.2">
      <c r="A23" s="57">
        <f t="shared" si="0"/>
        <v>12</v>
      </c>
      <c r="B23" s="54"/>
      <c r="C23" s="51"/>
      <c r="D23" s="51"/>
      <c r="E23" s="55"/>
      <c r="F23" s="56"/>
      <c r="G23" s="56"/>
      <c r="H23" s="56"/>
      <c r="I23" s="56"/>
      <c r="J23" s="56"/>
      <c r="K23" s="56"/>
      <c r="L23" s="56"/>
      <c r="M23" s="56"/>
      <c r="N23" s="56"/>
      <c r="O23" s="51"/>
      <c r="P23" s="51"/>
      <c r="Q23" s="51"/>
      <c r="R23" s="58"/>
      <c r="S23" s="59"/>
    </row>
    <row r="24" spans="1:19" s="45" customFormat="1" x14ac:dyDescent="0.2">
      <c r="A24" s="57">
        <f t="shared" si="0"/>
        <v>13</v>
      </c>
      <c r="B24" s="54"/>
      <c r="C24" s="51"/>
      <c r="D24" s="51"/>
      <c r="E24" s="55"/>
      <c r="F24" s="56"/>
      <c r="G24" s="56"/>
      <c r="H24" s="56"/>
      <c r="I24" s="56"/>
      <c r="J24" s="56"/>
      <c r="K24" s="56"/>
      <c r="L24" s="56"/>
      <c r="M24" s="56"/>
      <c r="N24" s="56"/>
      <c r="O24" s="51"/>
      <c r="P24" s="51"/>
      <c r="Q24" s="51"/>
      <c r="R24" s="58"/>
      <c r="S24" s="59"/>
    </row>
    <row r="25" spans="1:19" s="45" customFormat="1" x14ac:dyDescent="0.2">
      <c r="A25" s="57">
        <f t="shared" si="0"/>
        <v>14</v>
      </c>
      <c r="B25" s="47"/>
      <c r="C25" s="48"/>
      <c r="D25" s="48"/>
      <c r="E25" s="49"/>
      <c r="F25" s="50"/>
      <c r="G25" s="56"/>
      <c r="H25" s="56"/>
      <c r="I25" s="56"/>
      <c r="J25" s="56"/>
      <c r="K25" s="56"/>
      <c r="L25" s="56"/>
      <c r="M25" s="56"/>
      <c r="N25" s="56"/>
      <c r="O25" s="51"/>
      <c r="P25" s="51"/>
      <c r="Q25" s="51"/>
      <c r="R25" s="58"/>
      <c r="S25" s="59"/>
    </row>
    <row r="26" spans="1:19" s="45" customFormat="1" x14ac:dyDescent="0.2">
      <c r="A26" s="57">
        <f t="shared" si="0"/>
        <v>15</v>
      </c>
      <c r="B26" s="47"/>
      <c r="C26" s="48"/>
      <c r="D26" s="48"/>
      <c r="E26" s="49"/>
      <c r="F26" s="50"/>
      <c r="G26" s="56"/>
      <c r="H26" s="56"/>
      <c r="I26" s="56"/>
      <c r="J26" s="56"/>
      <c r="K26" s="56"/>
      <c r="L26" s="56"/>
      <c r="M26" s="56"/>
      <c r="N26" s="56"/>
      <c r="O26" s="51"/>
      <c r="P26" s="51"/>
      <c r="Q26" s="51"/>
      <c r="R26" s="58"/>
      <c r="S26" s="59"/>
    </row>
    <row r="27" spans="1:19" s="45" customFormat="1" x14ac:dyDescent="0.2">
      <c r="A27" s="57">
        <f t="shared" si="0"/>
        <v>16</v>
      </c>
      <c r="B27" s="47"/>
      <c r="C27" s="48"/>
      <c r="D27" s="48"/>
      <c r="E27" s="49"/>
      <c r="F27" s="50"/>
      <c r="G27" s="56"/>
      <c r="H27" s="56"/>
      <c r="I27" s="56"/>
      <c r="J27" s="56"/>
      <c r="K27" s="56"/>
      <c r="L27" s="56"/>
      <c r="M27" s="56"/>
      <c r="N27" s="56"/>
      <c r="O27" s="51"/>
      <c r="P27" s="51"/>
      <c r="Q27" s="51"/>
      <c r="R27" s="58"/>
      <c r="S27" s="59"/>
    </row>
    <row r="28" spans="1:19" s="45" customFormat="1" x14ac:dyDescent="0.2">
      <c r="A28" s="57">
        <f t="shared" si="0"/>
        <v>17</v>
      </c>
      <c r="B28" s="47"/>
      <c r="C28" s="51"/>
      <c r="D28" s="51"/>
      <c r="E28" s="56"/>
      <c r="F28" s="56"/>
      <c r="G28" s="56"/>
      <c r="H28" s="56"/>
      <c r="I28" s="56"/>
      <c r="J28" s="56"/>
      <c r="K28" s="56"/>
      <c r="L28" s="56"/>
      <c r="M28" s="56"/>
      <c r="N28" s="56"/>
      <c r="O28" s="51"/>
      <c r="P28" s="51"/>
      <c r="Q28" s="51"/>
      <c r="R28" s="58"/>
      <c r="S28" s="59"/>
    </row>
    <row r="29" spans="1:19" s="45" customFormat="1" x14ac:dyDescent="0.2">
      <c r="A29" s="57">
        <f t="shared" si="0"/>
        <v>18</v>
      </c>
      <c r="B29" s="47"/>
      <c r="C29" s="51"/>
      <c r="D29" s="51"/>
      <c r="E29" s="56"/>
      <c r="F29" s="56"/>
      <c r="G29" s="56"/>
      <c r="H29" s="56"/>
      <c r="I29" s="56"/>
      <c r="J29" s="56"/>
      <c r="K29" s="56"/>
      <c r="L29" s="56"/>
      <c r="M29" s="56"/>
      <c r="N29" s="56"/>
      <c r="O29" s="51"/>
      <c r="P29" s="51"/>
      <c r="Q29" s="51"/>
      <c r="R29" s="58"/>
      <c r="S29" s="59"/>
    </row>
    <row r="30" spans="1:19" s="45" customFormat="1" x14ac:dyDescent="0.2">
      <c r="A30" s="57">
        <f t="shared" si="0"/>
        <v>19</v>
      </c>
      <c r="B30" s="47"/>
      <c r="C30" s="51"/>
      <c r="D30" s="51"/>
      <c r="E30" s="56"/>
      <c r="F30" s="56"/>
      <c r="G30" s="56"/>
      <c r="H30" s="56"/>
      <c r="I30" s="56"/>
      <c r="J30" s="56"/>
      <c r="K30" s="56"/>
      <c r="L30" s="56"/>
      <c r="M30" s="56"/>
      <c r="N30" s="56"/>
      <c r="O30" s="51"/>
      <c r="P30" s="51"/>
      <c r="Q30" s="51"/>
      <c r="R30" s="58"/>
      <c r="S30" s="59"/>
    </row>
    <row r="31" spans="1:19" s="45" customFormat="1" x14ac:dyDescent="0.2">
      <c r="A31" s="57">
        <f t="shared" si="0"/>
        <v>20</v>
      </c>
      <c r="B31" s="47"/>
      <c r="C31" s="51"/>
      <c r="D31" s="51"/>
      <c r="E31" s="56"/>
      <c r="F31" s="56"/>
      <c r="G31" s="56"/>
      <c r="H31" s="56"/>
      <c r="I31" s="56"/>
      <c r="J31" s="56"/>
      <c r="K31" s="56"/>
      <c r="L31" s="56"/>
      <c r="M31" s="56"/>
      <c r="N31" s="56"/>
      <c r="O31" s="51"/>
      <c r="P31" s="51"/>
      <c r="Q31" s="51"/>
      <c r="R31" s="58"/>
      <c r="S31" s="59"/>
    </row>
    <row r="32" spans="1:19" s="45" customFormat="1" x14ac:dyDescent="0.2">
      <c r="A32" s="57">
        <f t="shared" si="0"/>
        <v>21</v>
      </c>
      <c r="B32" s="47"/>
      <c r="C32" s="51"/>
      <c r="D32" s="51"/>
      <c r="E32" s="56"/>
      <c r="F32" s="56"/>
      <c r="G32" s="56"/>
      <c r="H32" s="56"/>
      <c r="I32" s="56"/>
      <c r="J32" s="56"/>
      <c r="K32" s="56"/>
      <c r="L32" s="56"/>
      <c r="M32" s="56"/>
      <c r="N32" s="56"/>
      <c r="O32" s="51"/>
      <c r="P32" s="51"/>
      <c r="Q32" s="51"/>
      <c r="R32" s="58"/>
      <c r="S32" s="59"/>
    </row>
    <row r="33" spans="1:22" s="45" customFormat="1" x14ac:dyDescent="0.2">
      <c r="A33" s="57">
        <f t="shared" si="0"/>
        <v>22</v>
      </c>
      <c r="B33" s="47"/>
      <c r="C33" s="51"/>
      <c r="D33" s="51"/>
      <c r="E33" s="56"/>
      <c r="F33" s="56"/>
      <c r="G33" s="56"/>
      <c r="H33" s="56"/>
      <c r="I33" s="56"/>
      <c r="J33" s="56"/>
      <c r="K33" s="56"/>
      <c r="L33" s="56"/>
      <c r="M33" s="56"/>
      <c r="N33" s="56"/>
      <c r="O33" s="51"/>
      <c r="P33" s="51"/>
      <c r="Q33" s="51"/>
      <c r="R33" s="58"/>
      <c r="S33" s="59"/>
    </row>
    <row r="34" spans="1:22" s="45" customFormat="1" x14ac:dyDescent="0.2">
      <c r="A34" s="57">
        <f t="shared" si="0"/>
        <v>23</v>
      </c>
      <c r="B34" s="47"/>
      <c r="C34" s="51"/>
      <c r="D34" s="51"/>
      <c r="E34" s="56"/>
      <c r="F34" s="56"/>
      <c r="G34" s="56"/>
      <c r="H34" s="56"/>
      <c r="I34" s="56"/>
      <c r="J34" s="56"/>
      <c r="K34" s="56"/>
      <c r="L34" s="56"/>
      <c r="M34" s="56"/>
      <c r="N34" s="56"/>
      <c r="O34" s="51"/>
      <c r="P34" s="51"/>
      <c r="Q34" s="51"/>
      <c r="R34" s="58"/>
      <c r="S34" s="59"/>
    </row>
    <row r="35" spans="1:22" s="45" customFormat="1" x14ac:dyDescent="0.2">
      <c r="A35" s="57">
        <f t="shared" si="0"/>
        <v>24</v>
      </c>
      <c r="B35" s="47"/>
      <c r="C35" s="51"/>
      <c r="D35" s="51"/>
      <c r="E35" s="56"/>
      <c r="F35" s="56"/>
      <c r="G35" s="56"/>
      <c r="H35" s="56"/>
      <c r="I35" s="56"/>
      <c r="J35" s="56"/>
      <c r="K35" s="56"/>
      <c r="L35" s="56"/>
      <c r="M35" s="56"/>
      <c r="N35" s="56"/>
      <c r="O35" s="51"/>
      <c r="P35" s="51"/>
      <c r="Q35" s="51"/>
      <c r="R35" s="58"/>
      <c r="S35" s="59"/>
    </row>
    <row r="36" spans="1:22" s="45" customFormat="1" x14ac:dyDescent="0.2">
      <c r="A36" s="57">
        <f t="shared" si="0"/>
        <v>25</v>
      </c>
      <c r="B36" s="47"/>
      <c r="C36" s="51"/>
      <c r="D36" s="51"/>
      <c r="E36" s="56"/>
      <c r="F36" s="56"/>
      <c r="G36" s="56"/>
      <c r="H36" s="56"/>
      <c r="I36" s="56"/>
      <c r="J36" s="56"/>
      <c r="K36" s="56"/>
      <c r="L36" s="56"/>
      <c r="M36" s="56"/>
      <c r="N36" s="56"/>
      <c r="O36" s="51"/>
      <c r="P36" s="51"/>
      <c r="Q36" s="51"/>
      <c r="R36" s="58"/>
      <c r="S36" s="59"/>
    </row>
    <row r="37" spans="1:22" s="45" customFormat="1" x14ac:dyDescent="0.2">
      <c r="A37" s="57">
        <f t="shared" si="0"/>
        <v>26</v>
      </c>
      <c r="B37" s="54"/>
      <c r="C37" s="51"/>
      <c r="D37" s="51"/>
      <c r="E37" s="56"/>
      <c r="F37" s="56"/>
      <c r="G37" s="56"/>
      <c r="H37" s="56"/>
      <c r="I37" s="56"/>
      <c r="J37" s="56"/>
      <c r="K37" s="56"/>
      <c r="L37" s="56"/>
      <c r="M37" s="56"/>
      <c r="N37" s="56"/>
      <c r="O37" s="51"/>
      <c r="P37" s="51"/>
      <c r="Q37" s="51"/>
      <c r="R37" s="58"/>
      <c r="S37" s="59"/>
    </row>
    <row r="38" spans="1:22" s="45" customFormat="1" x14ac:dyDescent="0.2">
      <c r="A38" s="57">
        <f t="shared" si="0"/>
        <v>27</v>
      </c>
      <c r="B38" s="54"/>
      <c r="C38" s="51"/>
      <c r="D38" s="51"/>
      <c r="E38" s="56"/>
      <c r="F38" s="56"/>
      <c r="G38" s="56"/>
      <c r="H38" s="56"/>
      <c r="I38" s="56"/>
      <c r="J38" s="56"/>
      <c r="K38" s="56"/>
      <c r="L38" s="56"/>
      <c r="M38" s="56"/>
      <c r="N38" s="56"/>
      <c r="O38" s="51"/>
      <c r="P38" s="51"/>
      <c r="Q38" s="51"/>
      <c r="R38" s="58"/>
      <c r="S38" s="59"/>
    </row>
    <row r="39" spans="1:22" s="45" customFormat="1" x14ac:dyDescent="0.2">
      <c r="A39" s="57">
        <f t="shared" si="0"/>
        <v>28</v>
      </c>
      <c r="B39" s="54"/>
      <c r="C39" s="51"/>
      <c r="D39" s="51"/>
      <c r="E39" s="56"/>
      <c r="F39" s="56"/>
      <c r="G39" s="56"/>
      <c r="H39" s="56"/>
      <c r="I39" s="56"/>
      <c r="J39" s="56"/>
      <c r="K39" s="56"/>
      <c r="L39" s="56"/>
      <c r="M39" s="56"/>
      <c r="N39" s="56"/>
      <c r="O39" s="51"/>
      <c r="P39" s="51"/>
      <c r="Q39" s="51"/>
      <c r="R39" s="58"/>
      <c r="S39" s="59"/>
    </row>
    <row r="40" spans="1:22" s="45" customFormat="1" x14ac:dyDescent="0.2">
      <c r="A40" s="57">
        <f t="shared" si="0"/>
        <v>29</v>
      </c>
      <c r="B40" s="54"/>
      <c r="C40" s="51"/>
      <c r="D40" s="51"/>
      <c r="E40" s="56"/>
      <c r="F40" s="56"/>
      <c r="G40" s="56"/>
      <c r="H40" s="56"/>
      <c r="I40" s="56"/>
      <c r="J40" s="56"/>
      <c r="K40" s="56"/>
      <c r="L40" s="56"/>
      <c r="M40" s="56"/>
      <c r="N40" s="56"/>
      <c r="O40" s="51"/>
      <c r="P40" s="51"/>
      <c r="Q40" s="51"/>
      <c r="R40" s="58"/>
      <c r="S40" s="59"/>
    </row>
    <row r="41" spans="1:22" s="45" customFormat="1" ht="11.5" thickBot="1" x14ac:dyDescent="0.25">
      <c r="A41" s="60">
        <f t="shared" si="0"/>
        <v>30</v>
      </c>
      <c r="B41" s="61" t="s">
        <v>109</v>
      </c>
      <c r="C41" s="62"/>
      <c r="D41" s="62"/>
      <c r="E41" s="63"/>
      <c r="F41" s="63"/>
      <c r="G41" s="63"/>
      <c r="H41" s="63"/>
      <c r="I41" s="63"/>
      <c r="J41" s="63"/>
      <c r="K41" s="63"/>
      <c r="L41" s="63"/>
      <c r="M41" s="63"/>
      <c r="N41" s="63"/>
      <c r="O41" s="62"/>
      <c r="P41" s="62"/>
      <c r="Q41" s="62"/>
      <c r="R41" s="64"/>
      <c r="S41" s="65"/>
      <c r="V41" s="66"/>
    </row>
    <row r="42" spans="1:22" x14ac:dyDescent="0.2">
      <c r="A42" s="4"/>
      <c r="B42" s="4"/>
      <c r="C42" s="20"/>
      <c r="D42" s="20"/>
      <c r="E42" s="9"/>
      <c r="F42" s="9"/>
      <c r="G42" s="9"/>
      <c r="H42" s="9"/>
      <c r="I42" s="9"/>
      <c r="J42" s="9"/>
      <c r="K42" s="9"/>
      <c r="L42" s="9"/>
      <c r="M42" s="9"/>
      <c r="N42" s="9"/>
      <c r="O42" s="4"/>
      <c r="P42" s="4"/>
      <c r="Q42" s="4"/>
      <c r="R42" s="4"/>
      <c r="S42" s="4"/>
      <c r="V42" s="4"/>
    </row>
    <row r="43" spans="1:22" x14ac:dyDescent="0.2">
      <c r="B43" s="67"/>
      <c r="C43" s="68"/>
      <c r="D43" s="68"/>
      <c r="E43" s="69"/>
      <c r="F43" s="69"/>
      <c r="G43" s="69"/>
      <c r="H43" s="69"/>
      <c r="I43" s="69"/>
      <c r="J43" s="69"/>
      <c r="K43" s="69"/>
      <c r="L43" s="69"/>
      <c r="M43" s="69"/>
      <c r="N43" s="69"/>
      <c r="O43" s="18"/>
      <c r="P43" s="18"/>
      <c r="Q43" s="11"/>
      <c r="R43" s="11"/>
    </row>
  </sheetData>
  <sheetProtection formatCells="0" formatColumns="0" formatRows="0" insertColumns="0" insertRows="0" deleteColumns="0" deleteRows="0" selectLockedCells="1" sort="0"/>
  <mergeCells count="2">
    <mergeCell ref="C1:R1"/>
    <mergeCell ref="A1:B1"/>
  </mergeCells>
  <phoneticPr fontId="1"/>
  <conditionalFormatting sqref="E11:N11 A12 A22:A41 C3:C5">
    <cfRule type="cellIs" dxfId="10" priority="6" stopIfTrue="1" operator="equal">
      <formula>""</formula>
    </cfRule>
  </conditionalFormatting>
  <conditionalFormatting sqref="A12:A41">
    <cfRule type="cellIs" dxfId="9" priority="2" stopIfTrue="1" operator="equal">
      <formula>""</formula>
    </cfRule>
  </conditionalFormatting>
  <conditionalFormatting sqref="C2">
    <cfRule type="cellIs" dxfId="8" priority="1" stopIfTrue="1" operator="equal">
      <formula>""</formula>
    </cfRule>
  </conditionalFormatting>
  <dataValidations count="5">
    <dataValidation type="list" allowBlank="1" showInputMessage="1" showErrorMessage="1" sqref="E12:N41" xr:uid="{00000000-0002-0000-0000-000002000000}">
      <formula1>"〇"</formula1>
    </dataValidation>
    <dataValidation type="list" allowBlank="1" showInputMessage="1" showErrorMessage="1" sqref="O12:O41" xr:uid="{00000000-0002-0000-0000-000004000000}">
      <formula1>"A.研究論文,B.小論文,C1.査読付収録論文,C2.収録論文,D.機関誌論文,E.著書等,F.学術解説等,G.一般口頭発表,H.その他資料"</formula1>
    </dataValidation>
    <dataValidation type="date" errorStyle="warning" imeMode="halfAlpha" allowBlank="1" showInputMessage="1" showErrorMessage="1" errorTitle="日付入力欄" error="YYYY/MM/DD形式で入力してください。また、本年度中の発表を入力してください。" sqref="B42:B1048576" xr:uid="{B1DFD1EB-93F3-4943-A90A-FB8F25A32C51}">
      <formula1>36617</formula1>
      <formula2>45016</formula2>
    </dataValidation>
    <dataValidation type="date" errorStyle="warning" imeMode="halfAlpha" allowBlank="1" showInputMessage="1" showErrorMessage="1" errorTitle="日付入力欄" error="YYYY/MM/DD形式で入力してください。また、本年度中の発表を入力してください。" sqref="B12:B41" xr:uid="{4A4F041A-3033-440A-BD60-B457FB97F631}">
      <formula1>36617</formula1>
      <formula2>72775</formula2>
    </dataValidation>
    <dataValidation allowBlank="1" sqref="A1:B3 A7:B11 A4:A6 B4:B5" xr:uid="{D4A39FA5-CFE7-4476-B077-F6136A401657}"/>
  </dataValidations>
  <pageMargins left="0.39370078740157483" right="0.39370078740157483" top="0.98425196850393704" bottom="0.98425196850393704" header="0.70866141732283472" footer="0.70866141732283472"/>
  <pageSetup paperSize="9" scale="53" fitToHeight="0" pageOrder="overThenDown" orientation="landscape" r:id="rId1"/>
  <headerFooter alignWithMargins="0">
    <oddFooter>&amp;C－&amp;P－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9" tint="0.39997558519241921"/>
    <pageSetUpPr fitToPage="1"/>
  </sheetPr>
  <dimension ref="A1:V27"/>
  <sheetViews>
    <sheetView zoomScaleNormal="100" zoomScaleSheetLayoutView="90" workbookViewId="0">
      <selection activeCell="P16" sqref="P16"/>
    </sheetView>
  </sheetViews>
  <sheetFormatPr defaultColWidth="9" defaultRowHeight="11" x14ac:dyDescent="0.2"/>
  <cols>
    <col min="1" max="1" width="6.36328125" style="3" customWidth="1"/>
    <col min="2" max="2" width="25.6328125" style="3" customWidth="1"/>
    <col min="3" max="3" width="33.7265625" style="19" customWidth="1"/>
    <col min="4" max="4" width="14.7265625" style="19" customWidth="1"/>
    <col min="5" max="14" width="9" style="70" customWidth="1"/>
    <col min="15" max="15" width="13.453125" style="3" customWidth="1"/>
    <col min="16" max="16" width="26.6328125" style="3" customWidth="1"/>
    <col min="17" max="17" width="19.7265625" style="3" customWidth="1"/>
    <col min="18" max="18" width="29.7265625" style="3" bestFit="1" customWidth="1"/>
    <col min="19" max="19" width="18.6328125" style="3" customWidth="1"/>
    <col min="20" max="20" width="9" style="3" customWidth="1"/>
    <col min="21" max="16384" width="9" style="3"/>
  </cols>
  <sheetData>
    <row r="1" spans="1:22" ht="23.25" customHeight="1" x14ac:dyDescent="0.25">
      <c r="A1" s="300" t="str">
        <f>'1.論文等'!A1</f>
        <v>様式１９－２（第３０条関係）　別紙２</v>
      </c>
      <c r="B1" s="300"/>
      <c r="C1" s="299" t="str">
        <f>'1.論文等'!C1</f>
        <v>外部発表一覧表</v>
      </c>
      <c r="D1" s="299"/>
      <c r="E1" s="299"/>
      <c r="F1" s="299"/>
      <c r="G1" s="299"/>
      <c r="H1" s="299"/>
      <c r="I1" s="299"/>
      <c r="J1" s="299"/>
      <c r="K1" s="299"/>
      <c r="L1" s="299"/>
      <c r="M1" s="299"/>
      <c r="N1" s="299"/>
      <c r="O1" s="299"/>
      <c r="P1" s="299"/>
      <c r="Q1" s="299"/>
      <c r="R1" s="299"/>
      <c r="S1" s="1"/>
      <c r="T1" s="2">
        <f ca="1">TODAY()</f>
        <v>45435</v>
      </c>
    </row>
    <row r="2" spans="1:22" x14ac:dyDescent="0.2">
      <c r="A2" s="4"/>
      <c r="B2" s="4"/>
      <c r="C2" s="20"/>
      <c r="D2" s="20"/>
      <c r="E2" s="9"/>
      <c r="F2" s="9"/>
      <c r="G2" s="9"/>
      <c r="H2" s="9"/>
      <c r="I2" s="9"/>
      <c r="J2" s="9"/>
      <c r="K2" s="9"/>
      <c r="L2" s="9"/>
      <c r="M2" s="9"/>
      <c r="N2" s="9"/>
      <c r="O2" s="4"/>
      <c r="P2" s="4"/>
      <c r="Q2" s="4"/>
      <c r="R2" s="4"/>
      <c r="S2" s="4"/>
      <c r="V2" s="4"/>
    </row>
    <row r="3" spans="1:22" ht="25" customHeight="1" thickBot="1" x14ac:dyDescent="0.25">
      <c r="A3" s="22" t="s">
        <v>123</v>
      </c>
      <c r="B3" s="4"/>
      <c r="C3" s="20"/>
      <c r="D3" s="20"/>
      <c r="E3" s="9"/>
      <c r="F3" s="9"/>
      <c r="G3" s="9"/>
      <c r="H3" s="9"/>
      <c r="I3" s="9"/>
      <c r="J3" s="9"/>
      <c r="K3" s="9"/>
      <c r="L3" s="9"/>
      <c r="M3" s="9"/>
      <c r="N3" s="9"/>
      <c r="O3" s="4"/>
      <c r="P3" s="4"/>
      <c r="Q3" s="4"/>
      <c r="R3" s="4"/>
      <c r="S3" s="4"/>
      <c r="V3" s="4"/>
    </row>
    <row r="4" spans="1:22" ht="14.25" customHeight="1" thickBot="1" x14ac:dyDescent="0.25">
      <c r="A4" s="24" t="str">
        <f>LEFT(A3,4)</f>
        <v>２．標準</v>
      </c>
      <c r="B4" s="4"/>
      <c r="C4" s="20"/>
      <c r="D4" s="20"/>
      <c r="E4" s="71" t="str">
        <f>'1.論文等'!$E$10</f>
        <v>事業者名</v>
      </c>
      <c r="F4" s="72"/>
      <c r="G4" s="72"/>
      <c r="H4" s="72"/>
      <c r="I4" s="72"/>
      <c r="J4" s="72"/>
      <c r="K4" s="72"/>
      <c r="L4" s="72"/>
      <c r="M4" s="72"/>
      <c r="N4" s="73"/>
      <c r="O4" s="74"/>
      <c r="P4" s="4"/>
      <c r="Q4" s="4"/>
      <c r="R4" s="4"/>
      <c r="S4" s="4"/>
    </row>
    <row r="5" spans="1:22" s="37" customFormat="1" ht="24" customHeight="1" thickBot="1" x14ac:dyDescent="0.25">
      <c r="A5" s="29" t="s">
        <v>0</v>
      </c>
      <c r="B5" s="30" t="s">
        <v>5</v>
      </c>
      <c r="C5" s="31" t="s">
        <v>8</v>
      </c>
      <c r="D5" s="75"/>
      <c r="E5" s="33" t="str">
        <f>IFERROR('1.論文等'!$E$11&amp;"","")</f>
        <v>事業者Ａ</v>
      </c>
      <c r="F5" s="33" t="str">
        <f>IFERROR('1.論文等'!$F$11&amp;"","")</f>
        <v>事業者Ｂ</v>
      </c>
      <c r="G5" s="76" t="str">
        <f>IFERROR('1.論文等'!$G$11&amp;" ","")</f>
        <v xml:space="preserve"> </v>
      </c>
      <c r="H5" s="33" t="str">
        <f>IFERROR('1.論文等'!$H$11&amp;"","")</f>
        <v/>
      </c>
      <c r="I5" s="33" t="str">
        <f>IFERROR('1.論文等'!$I$11&amp;"","")</f>
        <v/>
      </c>
      <c r="J5" s="33" t="str">
        <f>IFERROR('1.論文等'!$J$11&amp;"","")</f>
        <v/>
      </c>
      <c r="K5" s="33" t="str">
        <f>IFERROR('1.論文等'!$K$11&amp;"","")</f>
        <v/>
      </c>
      <c r="L5" s="33" t="str">
        <f>IFERROR('1.論文等'!$L$11&amp;"","")</f>
        <v/>
      </c>
      <c r="M5" s="33" t="str">
        <f>IFERROR('1.論文等'!$M$11&amp;"","")</f>
        <v/>
      </c>
      <c r="N5" s="33" t="str">
        <f>IFERROR('1.論文等'!$N$11&amp;"","")</f>
        <v/>
      </c>
      <c r="O5" s="30" t="s">
        <v>127</v>
      </c>
      <c r="P5" s="30" t="s">
        <v>228</v>
      </c>
      <c r="Q5" s="86" t="s">
        <v>227</v>
      </c>
      <c r="R5" s="87" t="s">
        <v>275</v>
      </c>
      <c r="S5" s="292" t="s">
        <v>309</v>
      </c>
    </row>
    <row r="6" spans="1:22" s="45" customFormat="1" ht="11.5" thickTop="1" x14ac:dyDescent="0.2">
      <c r="A6" s="38">
        <f>ROW()-MATCH("２．標準",$A$1:$A$30,0)-1</f>
        <v>1</v>
      </c>
      <c r="B6" s="39"/>
      <c r="C6" s="40"/>
      <c r="D6" s="77"/>
      <c r="E6" s="78"/>
      <c r="F6" s="78"/>
      <c r="G6" s="78"/>
      <c r="H6" s="78"/>
      <c r="I6" s="78"/>
      <c r="J6" s="78"/>
      <c r="K6" s="78"/>
      <c r="L6" s="78"/>
      <c r="M6" s="78"/>
      <c r="N6" s="78"/>
      <c r="O6" s="40"/>
      <c r="P6" s="40"/>
      <c r="Q6" s="40"/>
      <c r="R6" s="43"/>
      <c r="S6" s="44"/>
    </row>
    <row r="7" spans="1:22" s="45" customFormat="1" x14ac:dyDescent="0.2">
      <c r="A7" s="57">
        <f t="shared" ref="A7:A25" si="0">ROW()-MATCH("２．標準",$A$1:$A$30,0)-1</f>
        <v>2</v>
      </c>
      <c r="B7" s="47"/>
      <c r="C7" s="48"/>
      <c r="D7" s="79"/>
      <c r="E7" s="80"/>
      <c r="F7" s="80"/>
      <c r="G7" s="80"/>
      <c r="H7" s="80"/>
      <c r="I7" s="80"/>
      <c r="J7" s="80"/>
      <c r="K7" s="80"/>
      <c r="L7" s="80"/>
      <c r="M7" s="80"/>
      <c r="N7" s="80"/>
      <c r="O7" s="48"/>
      <c r="P7" s="48"/>
      <c r="Q7" s="48"/>
      <c r="R7" s="52"/>
      <c r="S7" s="53"/>
    </row>
    <row r="8" spans="1:22" s="45" customFormat="1" x14ac:dyDescent="0.2">
      <c r="A8" s="57">
        <f t="shared" si="0"/>
        <v>3</v>
      </c>
      <c r="B8" s="47"/>
      <c r="C8" s="48"/>
      <c r="D8" s="79"/>
      <c r="E8" s="80"/>
      <c r="F8" s="80"/>
      <c r="G8" s="80"/>
      <c r="H8" s="80"/>
      <c r="I8" s="80"/>
      <c r="J8" s="80"/>
      <c r="K8" s="80"/>
      <c r="L8" s="80"/>
      <c r="M8" s="80"/>
      <c r="N8" s="80"/>
      <c r="O8" s="48"/>
      <c r="P8" s="48"/>
      <c r="Q8" s="48"/>
      <c r="R8" s="52"/>
      <c r="S8" s="53"/>
    </row>
    <row r="9" spans="1:22" s="45" customFormat="1" x14ac:dyDescent="0.2">
      <c r="A9" s="57">
        <f t="shared" si="0"/>
        <v>4</v>
      </c>
      <c r="B9" s="47"/>
      <c r="C9" s="48"/>
      <c r="D9" s="79"/>
      <c r="E9" s="80"/>
      <c r="F9" s="80"/>
      <c r="G9" s="80"/>
      <c r="H9" s="80"/>
      <c r="I9" s="80"/>
      <c r="J9" s="80"/>
      <c r="K9" s="80"/>
      <c r="L9" s="80"/>
      <c r="M9" s="80"/>
      <c r="N9" s="80"/>
      <c r="O9" s="48"/>
      <c r="P9" s="48"/>
      <c r="Q9" s="48"/>
      <c r="R9" s="52"/>
      <c r="S9" s="53"/>
    </row>
    <row r="10" spans="1:22" s="45" customFormat="1" x14ac:dyDescent="0.2">
      <c r="A10" s="57">
        <f t="shared" si="0"/>
        <v>5</v>
      </c>
      <c r="B10" s="47"/>
      <c r="C10" s="48"/>
      <c r="D10" s="79"/>
      <c r="E10" s="80"/>
      <c r="F10" s="80"/>
      <c r="G10" s="80"/>
      <c r="H10" s="80"/>
      <c r="I10" s="80"/>
      <c r="J10" s="80"/>
      <c r="K10" s="80"/>
      <c r="L10" s="80"/>
      <c r="M10" s="80"/>
      <c r="N10" s="80"/>
      <c r="O10" s="48"/>
      <c r="P10" s="48"/>
      <c r="Q10" s="48"/>
      <c r="R10" s="52"/>
      <c r="S10" s="53"/>
    </row>
    <row r="11" spans="1:22" s="45" customFormat="1" x14ac:dyDescent="0.2">
      <c r="A11" s="57">
        <f t="shared" si="0"/>
        <v>6</v>
      </c>
      <c r="B11" s="47"/>
      <c r="C11" s="48"/>
      <c r="D11" s="79"/>
      <c r="E11" s="80"/>
      <c r="F11" s="80"/>
      <c r="G11" s="80"/>
      <c r="H11" s="80"/>
      <c r="I11" s="80"/>
      <c r="J11" s="80"/>
      <c r="K11" s="80"/>
      <c r="L11" s="80"/>
      <c r="M11" s="80"/>
      <c r="N11" s="80"/>
      <c r="O11" s="48"/>
      <c r="P11" s="48"/>
      <c r="Q11" s="48"/>
      <c r="R11" s="52"/>
      <c r="S11" s="53"/>
    </row>
    <row r="12" spans="1:22" s="45" customFormat="1" x14ac:dyDescent="0.2">
      <c r="A12" s="57">
        <f t="shared" si="0"/>
        <v>7</v>
      </c>
      <c r="B12" s="47"/>
      <c r="C12" s="48"/>
      <c r="D12" s="79"/>
      <c r="E12" s="80"/>
      <c r="F12" s="80"/>
      <c r="G12" s="80"/>
      <c r="H12" s="80"/>
      <c r="I12" s="80"/>
      <c r="J12" s="80"/>
      <c r="K12" s="80"/>
      <c r="L12" s="80"/>
      <c r="M12" s="80"/>
      <c r="N12" s="80"/>
      <c r="O12" s="48"/>
      <c r="P12" s="48"/>
      <c r="Q12" s="48"/>
      <c r="R12" s="52"/>
      <c r="S12" s="53"/>
    </row>
    <row r="13" spans="1:22" s="45" customFormat="1" x14ac:dyDescent="0.2">
      <c r="A13" s="57">
        <f t="shared" si="0"/>
        <v>8</v>
      </c>
      <c r="B13" s="47"/>
      <c r="C13" s="48"/>
      <c r="D13" s="79"/>
      <c r="E13" s="80"/>
      <c r="F13" s="80"/>
      <c r="G13" s="80"/>
      <c r="H13" s="80"/>
      <c r="I13" s="80"/>
      <c r="J13" s="80"/>
      <c r="K13" s="80"/>
      <c r="L13" s="80"/>
      <c r="M13" s="80"/>
      <c r="N13" s="80"/>
      <c r="O13" s="48"/>
      <c r="P13" s="48"/>
      <c r="Q13" s="48"/>
      <c r="R13" s="52"/>
      <c r="S13" s="53"/>
    </row>
    <row r="14" spans="1:22" s="45" customFormat="1" x14ac:dyDescent="0.2">
      <c r="A14" s="57">
        <f t="shared" si="0"/>
        <v>9</v>
      </c>
      <c r="B14" s="47"/>
      <c r="C14" s="48"/>
      <c r="D14" s="79"/>
      <c r="E14" s="80"/>
      <c r="F14" s="80"/>
      <c r="G14" s="80"/>
      <c r="H14" s="80"/>
      <c r="I14" s="80"/>
      <c r="J14" s="80"/>
      <c r="K14" s="80"/>
      <c r="L14" s="80"/>
      <c r="M14" s="80"/>
      <c r="N14" s="80"/>
      <c r="O14" s="48"/>
      <c r="P14" s="48"/>
      <c r="Q14" s="48"/>
      <c r="R14" s="52"/>
      <c r="S14" s="53"/>
    </row>
    <row r="15" spans="1:22" s="45" customFormat="1" x14ac:dyDescent="0.2">
      <c r="A15" s="57">
        <f t="shared" si="0"/>
        <v>10</v>
      </c>
      <c r="B15" s="47"/>
      <c r="C15" s="48"/>
      <c r="D15" s="79"/>
      <c r="E15" s="80"/>
      <c r="F15" s="80"/>
      <c r="G15" s="80"/>
      <c r="H15" s="80"/>
      <c r="I15" s="80"/>
      <c r="J15" s="80"/>
      <c r="K15" s="80"/>
      <c r="L15" s="80"/>
      <c r="M15" s="80"/>
      <c r="N15" s="80"/>
      <c r="O15" s="48"/>
      <c r="P15" s="48"/>
      <c r="Q15" s="48"/>
      <c r="R15" s="52"/>
      <c r="S15" s="53"/>
    </row>
    <row r="16" spans="1:22" s="45" customFormat="1" x14ac:dyDescent="0.2">
      <c r="A16" s="57">
        <f t="shared" si="0"/>
        <v>11</v>
      </c>
      <c r="B16" s="47"/>
      <c r="C16" s="48"/>
      <c r="D16" s="79"/>
      <c r="E16" s="80"/>
      <c r="F16" s="80"/>
      <c r="G16" s="80"/>
      <c r="H16" s="80"/>
      <c r="I16" s="80"/>
      <c r="J16" s="80"/>
      <c r="K16" s="80"/>
      <c r="L16" s="80"/>
      <c r="M16" s="80"/>
      <c r="N16" s="80"/>
      <c r="O16" s="48"/>
      <c r="P16" s="48"/>
      <c r="Q16" s="48"/>
      <c r="R16" s="52"/>
      <c r="S16" s="53"/>
    </row>
    <row r="17" spans="1:22" s="45" customFormat="1" x14ac:dyDescent="0.2">
      <c r="A17" s="57">
        <f t="shared" si="0"/>
        <v>12</v>
      </c>
      <c r="B17" s="47"/>
      <c r="C17" s="48"/>
      <c r="D17" s="79"/>
      <c r="E17" s="80"/>
      <c r="F17" s="80"/>
      <c r="G17" s="80"/>
      <c r="H17" s="80"/>
      <c r="I17" s="80"/>
      <c r="J17" s="80"/>
      <c r="K17" s="80"/>
      <c r="L17" s="80"/>
      <c r="M17" s="80"/>
      <c r="N17" s="80"/>
      <c r="O17" s="48"/>
      <c r="P17" s="48"/>
      <c r="Q17" s="48"/>
      <c r="R17" s="52"/>
      <c r="S17" s="53"/>
    </row>
    <row r="18" spans="1:22" s="45" customFormat="1" x14ac:dyDescent="0.2">
      <c r="A18" s="57">
        <f t="shared" si="0"/>
        <v>13</v>
      </c>
      <c r="B18" s="47"/>
      <c r="C18" s="48"/>
      <c r="D18" s="79"/>
      <c r="E18" s="80"/>
      <c r="F18" s="80"/>
      <c r="G18" s="80"/>
      <c r="H18" s="80"/>
      <c r="I18" s="80"/>
      <c r="J18" s="80"/>
      <c r="K18" s="80"/>
      <c r="L18" s="80"/>
      <c r="M18" s="80"/>
      <c r="N18" s="80"/>
      <c r="O18" s="48"/>
      <c r="P18" s="48"/>
      <c r="Q18" s="48"/>
      <c r="R18" s="52"/>
      <c r="S18" s="53"/>
    </row>
    <row r="19" spans="1:22" s="45" customFormat="1" x14ac:dyDescent="0.2">
      <c r="A19" s="57">
        <f t="shared" si="0"/>
        <v>14</v>
      </c>
      <c r="B19" s="47"/>
      <c r="C19" s="48"/>
      <c r="D19" s="79"/>
      <c r="E19" s="80"/>
      <c r="F19" s="80"/>
      <c r="G19" s="80"/>
      <c r="H19" s="80"/>
      <c r="I19" s="80"/>
      <c r="J19" s="80"/>
      <c r="K19" s="80"/>
      <c r="L19" s="80"/>
      <c r="M19" s="80"/>
      <c r="N19" s="80"/>
      <c r="O19" s="48"/>
      <c r="P19" s="48"/>
      <c r="Q19" s="48"/>
      <c r="R19" s="52"/>
      <c r="S19" s="53"/>
    </row>
    <row r="20" spans="1:22" s="45" customFormat="1" x14ac:dyDescent="0.2">
      <c r="A20" s="57">
        <f t="shared" si="0"/>
        <v>15</v>
      </c>
      <c r="B20" s="47"/>
      <c r="C20" s="48"/>
      <c r="D20" s="79"/>
      <c r="E20" s="80"/>
      <c r="F20" s="80"/>
      <c r="G20" s="80"/>
      <c r="H20" s="80"/>
      <c r="I20" s="80"/>
      <c r="J20" s="80"/>
      <c r="K20" s="80"/>
      <c r="L20" s="80"/>
      <c r="M20" s="80"/>
      <c r="N20" s="80"/>
      <c r="O20" s="48"/>
      <c r="P20" s="48"/>
      <c r="Q20" s="48"/>
      <c r="R20" s="52"/>
      <c r="S20" s="53"/>
    </row>
    <row r="21" spans="1:22" s="45" customFormat="1" x14ac:dyDescent="0.2">
      <c r="A21" s="57">
        <f t="shared" si="0"/>
        <v>16</v>
      </c>
      <c r="B21" s="47"/>
      <c r="C21" s="48"/>
      <c r="D21" s="79"/>
      <c r="E21" s="80"/>
      <c r="F21" s="80"/>
      <c r="G21" s="80"/>
      <c r="H21" s="80"/>
      <c r="I21" s="80"/>
      <c r="J21" s="80"/>
      <c r="K21" s="80"/>
      <c r="L21" s="80"/>
      <c r="M21" s="80"/>
      <c r="N21" s="80"/>
      <c r="O21" s="48"/>
      <c r="P21" s="48"/>
      <c r="Q21" s="48"/>
      <c r="R21" s="52"/>
      <c r="S21" s="53"/>
    </row>
    <row r="22" spans="1:22" s="45" customFormat="1" x14ac:dyDescent="0.2">
      <c r="A22" s="57">
        <f t="shared" si="0"/>
        <v>17</v>
      </c>
      <c r="B22" s="47"/>
      <c r="C22" s="48"/>
      <c r="D22" s="79"/>
      <c r="E22" s="80"/>
      <c r="F22" s="80"/>
      <c r="G22" s="80"/>
      <c r="H22" s="80"/>
      <c r="I22" s="80"/>
      <c r="J22" s="80"/>
      <c r="K22" s="80"/>
      <c r="L22" s="80"/>
      <c r="M22" s="80"/>
      <c r="N22" s="80"/>
      <c r="O22" s="48"/>
      <c r="P22" s="48"/>
      <c r="Q22" s="48"/>
      <c r="R22" s="52"/>
      <c r="S22" s="53"/>
    </row>
    <row r="23" spans="1:22" s="45" customFormat="1" x14ac:dyDescent="0.2">
      <c r="A23" s="57">
        <f t="shared" si="0"/>
        <v>18</v>
      </c>
      <c r="B23" s="54"/>
      <c r="C23" s="51"/>
      <c r="D23" s="81"/>
      <c r="E23" s="82"/>
      <c r="F23" s="82"/>
      <c r="G23" s="82"/>
      <c r="H23" s="82"/>
      <c r="I23" s="82"/>
      <c r="J23" s="82"/>
      <c r="K23" s="82"/>
      <c r="L23" s="82"/>
      <c r="M23" s="82"/>
      <c r="N23" s="82"/>
      <c r="O23" s="51"/>
      <c r="P23" s="51"/>
      <c r="Q23" s="51"/>
      <c r="R23" s="58"/>
      <c r="S23" s="59"/>
    </row>
    <row r="24" spans="1:22" s="45" customFormat="1" x14ac:dyDescent="0.2">
      <c r="A24" s="57">
        <f t="shared" si="0"/>
        <v>19</v>
      </c>
      <c r="B24" s="54"/>
      <c r="C24" s="51"/>
      <c r="D24" s="81"/>
      <c r="E24" s="82"/>
      <c r="F24" s="82"/>
      <c r="G24" s="82"/>
      <c r="H24" s="82"/>
      <c r="I24" s="82"/>
      <c r="J24" s="82"/>
      <c r="K24" s="82"/>
      <c r="L24" s="82"/>
      <c r="M24" s="82"/>
      <c r="N24" s="82"/>
      <c r="O24" s="51"/>
      <c r="P24" s="51"/>
      <c r="Q24" s="51"/>
      <c r="R24" s="58"/>
      <c r="S24" s="59"/>
    </row>
    <row r="25" spans="1:22" s="45" customFormat="1" ht="11.5" thickBot="1" x14ac:dyDescent="0.25">
      <c r="A25" s="60">
        <f t="shared" si="0"/>
        <v>20</v>
      </c>
      <c r="B25" s="61" t="s">
        <v>109</v>
      </c>
      <c r="C25" s="62"/>
      <c r="D25" s="83"/>
      <c r="E25" s="84"/>
      <c r="F25" s="84"/>
      <c r="G25" s="84"/>
      <c r="H25" s="84"/>
      <c r="I25" s="84"/>
      <c r="J25" s="84"/>
      <c r="K25" s="84"/>
      <c r="L25" s="84"/>
      <c r="M25" s="84"/>
      <c r="N25" s="84"/>
      <c r="O25" s="62"/>
      <c r="P25" s="62"/>
      <c r="Q25" s="62"/>
      <c r="R25" s="64"/>
      <c r="S25" s="65"/>
      <c r="V25" s="66"/>
    </row>
    <row r="26" spans="1:22" x14ac:dyDescent="0.2">
      <c r="A26" s="11"/>
      <c r="B26" s="11"/>
      <c r="C26" s="85"/>
      <c r="D26" s="85"/>
      <c r="E26" s="21"/>
      <c r="F26" s="21"/>
      <c r="G26" s="21"/>
      <c r="H26" s="21"/>
      <c r="I26" s="21"/>
      <c r="J26" s="21"/>
      <c r="K26" s="21"/>
      <c r="L26" s="21"/>
      <c r="M26" s="21"/>
      <c r="N26" s="21"/>
      <c r="O26" s="11"/>
      <c r="P26" s="11"/>
      <c r="Q26" s="11"/>
      <c r="R26" s="11"/>
      <c r="S26" s="11"/>
    </row>
    <row r="27" spans="1:22" x14ac:dyDescent="0.2">
      <c r="B27" s="67"/>
      <c r="C27" s="68"/>
      <c r="D27" s="68"/>
      <c r="E27" s="69"/>
      <c r="F27" s="69"/>
      <c r="G27" s="69"/>
      <c r="H27" s="69"/>
      <c r="I27" s="69"/>
      <c r="J27" s="69"/>
      <c r="K27" s="69"/>
      <c r="L27" s="69"/>
      <c r="M27" s="69"/>
      <c r="N27" s="69"/>
      <c r="O27" s="18"/>
      <c r="P27" s="18"/>
      <c r="Q27" s="11"/>
      <c r="R27" s="11"/>
    </row>
  </sheetData>
  <sheetProtection formatCells="0" formatColumns="0" formatRows="0" insertColumns="0" insertRows="0" deleteColumns="0" deleteRows="0" selectLockedCells="1" sort="0"/>
  <mergeCells count="2">
    <mergeCell ref="C1:R1"/>
    <mergeCell ref="A1:B1"/>
  </mergeCells>
  <phoneticPr fontId="1"/>
  <conditionalFormatting sqref="A6:A25">
    <cfRule type="cellIs" dxfId="7" priority="10" stopIfTrue="1" operator="equal">
      <formula>""</formula>
    </cfRule>
  </conditionalFormatting>
  <conditionalFormatting sqref="D5:D25">
    <cfRule type="cellIs" dxfId="6" priority="9" stopIfTrue="1" operator="notEqual">
      <formula>""</formula>
    </cfRule>
  </conditionalFormatting>
  <conditionalFormatting sqref="E5:N5">
    <cfRule type="containsBlanks" dxfId="5" priority="1" stopIfTrue="1">
      <formula>LEN(TRIM(E5))=0</formula>
    </cfRule>
  </conditionalFormatting>
  <dataValidations count="5">
    <dataValidation type="list" allowBlank="1" showInputMessage="1" showErrorMessage="1" sqref="E6:N25" xr:uid="{00000000-0002-0000-0100-000000000000}">
      <formula1>"〇"</formula1>
    </dataValidation>
    <dataValidation type="list" allowBlank="1" showInputMessage="1" showErrorMessage="1" sqref="O6:O25" xr:uid="{00000000-0002-0000-0100-000003000000}">
      <formula1>"I.標準化提案,J.標準化採択"</formula1>
    </dataValidation>
    <dataValidation type="date" errorStyle="warning" imeMode="halfAlpha" showInputMessage="1" showErrorMessage="1" errorTitle="日付入力欄" error="YYYY/MM/DD形式で入力してください。また、本年度中の発表を入力してください。" sqref="B26:B1048576" xr:uid="{619C1E47-080B-4A08-95D1-6A6E7D558DDC}">
      <formula1>36617</formula1>
      <formula2>45016</formula2>
    </dataValidation>
    <dataValidation errorStyle="warning" errorTitle="日付入力欄" error="YYYY/MM/DD形式で入力してください。また、本年度中の発表を入力してください。" sqref="A1:B5" xr:uid="{DC5A112C-A715-4572-9C6B-B9CA35E8E09F}"/>
    <dataValidation type="date" errorStyle="warning" imeMode="halfAlpha" showInputMessage="1" showErrorMessage="1" errorTitle="日付入力欄" error="YYYY/MM/DD形式で入力してください。また、本年度中の発表を入力してください。" sqref="B6:B25" xr:uid="{0F437EC9-732E-4571-A266-EDF572152EEB}">
      <formula1>36617</formula1>
      <formula2>72775</formula2>
    </dataValidation>
  </dataValidations>
  <pageMargins left="0.39370078740157483" right="0.39370078740157483" top="0.98425196850393704" bottom="0.98425196850393704" header="0.70866141732283472" footer="0.70866141732283472"/>
  <pageSetup paperSize="9" scale="52" fitToHeight="0" pageOrder="overThenDown" orientation="landscape" r:id="rId1"/>
  <headerFooter alignWithMargins="0">
    <oddFooter>&amp;C－&amp;P－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V27"/>
  <sheetViews>
    <sheetView zoomScaleNormal="100" zoomScaleSheetLayoutView="90" workbookViewId="0">
      <selection activeCell="D47" sqref="D47"/>
    </sheetView>
  </sheetViews>
  <sheetFormatPr defaultColWidth="9" defaultRowHeight="11" x14ac:dyDescent="0.2"/>
  <cols>
    <col min="1" max="1" width="6.36328125" style="3" customWidth="1"/>
    <col min="2" max="2" width="25.6328125" style="3" customWidth="1"/>
    <col min="3" max="3" width="33.7265625" style="19" customWidth="1"/>
    <col min="4" max="4" width="14.7265625" style="19" customWidth="1"/>
    <col min="5" max="14" width="9" style="70" customWidth="1"/>
    <col min="15" max="15" width="13.453125" style="3" customWidth="1"/>
    <col min="16" max="16" width="26.6328125" style="3" customWidth="1"/>
    <col min="17" max="17" width="18.7265625" style="3" customWidth="1"/>
    <col min="18" max="18" width="26.90625" style="3" customWidth="1"/>
    <col min="19" max="19" width="18.6328125" style="3" customWidth="1"/>
    <col min="20" max="20" width="9" style="3" customWidth="1"/>
    <col min="21" max="16384" width="9" style="3"/>
  </cols>
  <sheetData>
    <row r="1" spans="1:20" ht="23.25" customHeight="1" x14ac:dyDescent="0.25">
      <c r="A1" s="300" t="str">
        <f>'1.論文等'!A1</f>
        <v>様式１９－２（第３０条関係）　別紙２</v>
      </c>
      <c r="B1" s="300"/>
      <c r="C1" s="299" t="str">
        <f>'1.論文等'!C1</f>
        <v>外部発表一覧表</v>
      </c>
      <c r="D1" s="299"/>
      <c r="E1" s="299"/>
      <c r="F1" s="299"/>
      <c r="G1" s="299"/>
      <c r="H1" s="299"/>
      <c r="I1" s="299"/>
      <c r="J1" s="299"/>
      <c r="K1" s="299"/>
      <c r="L1" s="299"/>
      <c r="M1" s="299"/>
      <c r="N1" s="299"/>
      <c r="O1" s="299"/>
      <c r="P1" s="299"/>
      <c r="Q1" s="299"/>
      <c r="R1" s="299"/>
      <c r="S1" s="1"/>
      <c r="T1" s="2">
        <f ca="1">TODAY()</f>
        <v>45435</v>
      </c>
    </row>
    <row r="2" spans="1:20" x14ac:dyDescent="0.2">
      <c r="A2" s="11"/>
      <c r="B2" s="11"/>
      <c r="C2" s="85"/>
      <c r="D2" s="85"/>
      <c r="E2" s="21"/>
      <c r="F2" s="21"/>
      <c r="G2" s="21"/>
      <c r="H2" s="21"/>
      <c r="I2" s="21"/>
      <c r="J2" s="21"/>
      <c r="K2" s="21"/>
      <c r="L2" s="21"/>
      <c r="M2" s="21"/>
      <c r="N2" s="21"/>
      <c r="O2" s="11"/>
      <c r="P2" s="11"/>
      <c r="Q2" s="11"/>
      <c r="R2" s="11"/>
      <c r="S2" s="11"/>
    </row>
    <row r="3" spans="1:20" ht="25" customHeight="1" thickBot="1" x14ac:dyDescent="0.25">
      <c r="A3" s="22" t="s">
        <v>124</v>
      </c>
      <c r="B3" s="4"/>
      <c r="C3" s="20"/>
      <c r="D3" s="20"/>
      <c r="E3" s="9"/>
      <c r="F3" s="9"/>
      <c r="G3" s="9"/>
      <c r="H3" s="9"/>
      <c r="I3" s="9"/>
      <c r="J3" s="9"/>
      <c r="K3" s="9"/>
      <c r="L3" s="9"/>
      <c r="M3" s="9"/>
      <c r="N3" s="9"/>
      <c r="O3" s="4"/>
      <c r="P3" s="4"/>
      <c r="Q3" s="4"/>
      <c r="R3" s="4"/>
      <c r="S3" s="4"/>
    </row>
    <row r="4" spans="1:20" ht="15" customHeight="1" thickBot="1" x14ac:dyDescent="0.25">
      <c r="A4" s="24" t="str">
        <f>LEFT(A3,4)</f>
        <v>３．成果</v>
      </c>
      <c r="B4" s="4"/>
      <c r="C4" s="20"/>
      <c r="D4" s="20"/>
      <c r="E4" s="71" t="str">
        <f>'1.論文等'!$E$10</f>
        <v>事業者名</v>
      </c>
      <c r="F4" s="72"/>
      <c r="G4" s="72"/>
      <c r="H4" s="72"/>
      <c r="I4" s="72"/>
      <c r="J4" s="72"/>
      <c r="K4" s="72"/>
      <c r="L4" s="72"/>
      <c r="M4" s="72"/>
      <c r="N4" s="73"/>
      <c r="O4" s="74"/>
      <c r="P4" s="4"/>
      <c r="Q4" s="4"/>
      <c r="R4" s="4"/>
      <c r="S4" s="4"/>
    </row>
    <row r="5" spans="1:20" s="37" customFormat="1" ht="25.5" customHeight="1" thickBot="1" x14ac:dyDescent="0.25">
      <c r="A5" s="29" t="s">
        <v>0</v>
      </c>
      <c r="B5" s="30" t="s">
        <v>5</v>
      </c>
      <c r="C5" s="31" t="s">
        <v>7</v>
      </c>
      <c r="D5" s="88"/>
      <c r="E5" s="33" t="str">
        <f>IFERROR('1.論文等'!$E$11&amp;"","")</f>
        <v>事業者Ａ</v>
      </c>
      <c r="F5" s="33" t="str">
        <f>IFERROR('1.論文等'!$F$11&amp;"","")</f>
        <v>事業者Ｂ</v>
      </c>
      <c r="G5" s="33" t="str">
        <f>IFERROR('1.論文等'!$G$11&amp;" ","")</f>
        <v xml:space="preserve"> </v>
      </c>
      <c r="H5" s="33" t="str">
        <f>IFERROR('1.論文等'!$H$11&amp;"","")</f>
        <v/>
      </c>
      <c r="I5" s="33" t="str">
        <f>IFERROR('1.論文等'!$I$11&amp;"","")</f>
        <v/>
      </c>
      <c r="J5" s="33" t="str">
        <f>IFERROR('1.論文等'!$J$11&amp;"","")</f>
        <v/>
      </c>
      <c r="K5" s="33" t="str">
        <f>IFERROR('1.論文等'!$K$11&amp;"","")</f>
        <v/>
      </c>
      <c r="L5" s="33" t="str">
        <f>IFERROR('1.論文等'!$L$11&amp;"","")</f>
        <v/>
      </c>
      <c r="M5" s="33" t="str">
        <f>IFERROR('1.論文等'!$M$11&amp;"","")</f>
        <v/>
      </c>
      <c r="N5" s="33" t="str">
        <f>IFERROR('1.論文等'!$N$11&amp;"","")</f>
        <v/>
      </c>
      <c r="O5" s="30" t="s">
        <v>127</v>
      </c>
      <c r="P5" s="30" t="s">
        <v>277</v>
      </c>
      <c r="Q5" s="35" t="s">
        <v>153</v>
      </c>
      <c r="R5" s="36" t="s">
        <v>278</v>
      </c>
      <c r="S5" s="292" t="s">
        <v>310</v>
      </c>
    </row>
    <row r="6" spans="1:20" s="45" customFormat="1" ht="11.5" thickTop="1" x14ac:dyDescent="0.2">
      <c r="A6" s="38">
        <f>ROW()-MATCH("３．成果",$A$1:$A$30,0)-1</f>
        <v>1</v>
      </c>
      <c r="B6" s="39"/>
      <c r="C6" s="40"/>
      <c r="D6" s="89"/>
      <c r="E6" s="78"/>
      <c r="F6" s="78"/>
      <c r="G6" s="78"/>
      <c r="H6" s="78"/>
      <c r="I6" s="78"/>
      <c r="J6" s="78"/>
      <c r="K6" s="78"/>
      <c r="L6" s="78"/>
      <c r="M6" s="78"/>
      <c r="N6" s="78"/>
      <c r="O6" s="40"/>
      <c r="P6" s="40"/>
      <c r="Q6" s="40"/>
      <c r="R6" s="43"/>
      <c r="S6" s="44"/>
    </row>
    <row r="7" spans="1:20" s="45" customFormat="1" x14ac:dyDescent="0.2">
      <c r="A7" s="57">
        <f t="shared" ref="A7:A25" si="0">ROW()-MATCH("３．成果",$A$1:$A$30,0)-1</f>
        <v>2</v>
      </c>
      <c r="B7" s="47"/>
      <c r="C7" s="48"/>
      <c r="D7" s="90"/>
      <c r="E7" s="80"/>
      <c r="F7" s="80"/>
      <c r="G7" s="80"/>
      <c r="H7" s="80"/>
      <c r="I7" s="80"/>
      <c r="J7" s="80"/>
      <c r="K7" s="80"/>
      <c r="L7" s="80"/>
      <c r="M7" s="80"/>
      <c r="N7" s="80"/>
      <c r="O7" s="48"/>
      <c r="P7" s="48"/>
      <c r="Q7" s="48"/>
      <c r="R7" s="52"/>
      <c r="S7" s="53"/>
    </row>
    <row r="8" spans="1:20" s="45" customFormat="1" x14ac:dyDescent="0.2">
      <c r="A8" s="57">
        <f t="shared" si="0"/>
        <v>3</v>
      </c>
      <c r="B8" s="47"/>
      <c r="C8" s="48"/>
      <c r="D8" s="90"/>
      <c r="E8" s="80"/>
      <c r="F8" s="80"/>
      <c r="G8" s="80"/>
      <c r="H8" s="80"/>
      <c r="I8" s="80"/>
      <c r="J8" s="80"/>
      <c r="K8" s="80"/>
      <c r="L8" s="80"/>
      <c r="M8" s="80"/>
      <c r="N8" s="80"/>
      <c r="O8" s="48"/>
      <c r="P8" s="48"/>
      <c r="Q8" s="48"/>
      <c r="R8" s="52"/>
      <c r="S8" s="53"/>
    </row>
    <row r="9" spans="1:20" s="45" customFormat="1" x14ac:dyDescent="0.2">
      <c r="A9" s="57">
        <f t="shared" si="0"/>
        <v>4</v>
      </c>
      <c r="B9" s="47"/>
      <c r="C9" s="48"/>
      <c r="D9" s="90"/>
      <c r="E9" s="80"/>
      <c r="F9" s="80"/>
      <c r="G9" s="80"/>
      <c r="H9" s="80"/>
      <c r="I9" s="80"/>
      <c r="J9" s="80"/>
      <c r="K9" s="80"/>
      <c r="L9" s="80"/>
      <c r="M9" s="80"/>
      <c r="N9" s="80"/>
      <c r="O9" s="48"/>
      <c r="P9" s="48"/>
      <c r="Q9" s="48"/>
      <c r="R9" s="52"/>
      <c r="S9" s="53"/>
    </row>
    <row r="10" spans="1:20" s="45" customFormat="1" x14ac:dyDescent="0.2">
      <c r="A10" s="57">
        <f t="shared" si="0"/>
        <v>5</v>
      </c>
      <c r="B10" s="47"/>
      <c r="C10" s="48"/>
      <c r="D10" s="90"/>
      <c r="E10" s="80"/>
      <c r="F10" s="80"/>
      <c r="G10" s="80"/>
      <c r="H10" s="80"/>
      <c r="I10" s="80"/>
      <c r="J10" s="80"/>
      <c r="K10" s="80"/>
      <c r="L10" s="80"/>
      <c r="M10" s="80"/>
      <c r="N10" s="80"/>
      <c r="O10" s="48"/>
      <c r="P10" s="48"/>
      <c r="Q10" s="48"/>
      <c r="R10" s="52"/>
      <c r="S10" s="53"/>
    </row>
    <row r="11" spans="1:20" s="45" customFormat="1" x14ac:dyDescent="0.2">
      <c r="A11" s="57">
        <f t="shared" si="0"/>
        <v>6</v>
      </c>
      <c r="B11" s="47"/>
      <c r="C11" s="48"/>
      <c r="D11" s="90"/>
      <c r="E11" s="80"/>
      <c r="F11" s="80"/>
      <c r="G11" s="80"/>
      <c r="H11" s="80"/>
      <c r="I11" s="80"/>
      <c r="J11" s="80"/>
      <c r="K11" s="80"/>
      <c r="L11" s="80"/>
      <c r="M11" s="80"/>
      <c r="N11" s="80"/>
      <c r="O11" s="48"/>
      <c r="P11" s="48"/>
      <c r="Q11" s="48"/>
      <c r="R11" s="52"/>
      <c r="S11" s="53"/>
    </row>
    <row r="12" spans="1:20" s="45" customFormat="1" x14ac:dyDescent="0.2">
      <c r="A12" s="57">
        <f t="shared" si="0"/>
        <v>7</v>
      </c>
      <c r="B12" s="47"/>
      <c r="C12" s="48"/>
      <c r="D12" s="90"/>
      <c r="E12" s="80"/>
      <c r="F12" s="80"/>
      <c r="G12" s="80"/>
      <c r="H12" s="80"/>
      <c r="I12" s="80"/>
      <c r="J12" s="80"/>
      <c r="K12" s="80"/>
      <c r="L12" s="80"/>
      <c r="M12" s="80"/>
      <c r="N12" s="80"/>
      <c r="O12" s="48"/>
      <c r="P12" s="48"/>
      <c r="Q12" s="48"/>
      <c r="R12" s="52"/>
      <c r="S12" s="53"/>
    </row>
    <row r="13" spans="1:20" s="45" customFormat="1" x14ac:dyDescent="0.2">
      <c r="A13" s="57">
        <f t="shared" si="0"/>
        <v>8</v>
      </c>
      <c r="B13" s="47"/>
      <c r="C13" s="48"/>
      <c r="D13" s="90"/>
      <c r="E13" s="80"/>
      <c r="F13" s="80"/>
      <c r="G13" s="80"/>
      <c r="H13" s="80"/>
      <c r="I13" s="80"/>
      <c r="J13" s="80"/>
      <c r="K13" s="80"/>
      <c r="L13" s="80"/>
      <c r="M13" s="80"/>
      <c r="N13" s="80"/>
      <c r="O13" s="48"/>
      <c r="P13" s="48"/>
      <c r="Q13" s="48"/>
      <c r="R13" s="52"/>
      <c r="S13" s="53"/>
    </row>
    <row r="14" spans="1:20" s="45" customFormat="1" x14ac:dyDescent="0.2">
      <c r="A14" s="57">
        <f t="shared" si="0"/>
        <v>9</v>
      </c>
      <c r="B14" s="47"/>
      <c r="C14" s="48"/>
      <c r="D14" s="90"/>
      <c r="E14" s="80"/>
      <c r="F14" s="80"/>
      <c r="G14" s="80"/>
      <c r="H14" s="80"/>
      <c r="I14" s="80"/>
      <c r="J14" s="80"/>
      <c r="K14" s="80"/>
      <c r="L14" s="80"/>
      <c r="M14" s="80"/>
      <c r="N14" s="80"/>
      <c r="O14" s="48"/>
      <c r="P14" s="48"/>
      <c r="Q14" s="48"/>
      <c r="R14" s="52"/>
      <c r="S14" s="53"/>
    </row>
    <row r="15" spans="1:20" s="45" customFormat="1" x14ac:dyDescent="0.2">
      <c r="A15" s="57">
        <f t="shared" si="0"/>
        <v>10</v>
      </c>
      <c r="B15" s="47"/>
      <c r="C15" s="48"/>
      <c r="D15" s="90"/>
      <c r="E15" s="80"/>
      <c r="F15" s="80"/>
      <c r="G15" s="80"/>
      <c r="H15" s="80"/>
      <c r="I15" s="80"/>
      <c r="J15" s="80"/>
      <c r="K15" s="80"/>
      <c r="L15" s="80"/>
      <c r="M15" s="80"/>
      <c r="N15" s="80"/>
      <c r="O15" s="48"/>
      <c r="P15" s="48"/>
      <c r="Q15" s="48"/>
      <c r="R15" s="52"/>
      <c r="S15" s="53"/>
    </row>
    <row r="16" spans="1:20" s="45" customFormat="1" x14ac:dyDescent="0.2">
      <c r="A16" s="57">
        <f t="shared" si="0"/>
        <v>11</v>
      </c>
      <c r="B16" s="47"/>
      <c r="C16" s="48"/>
      <c r="D16" s="90"/>
      <c r="E16" s="80"/>
      <c r="F16" s="80"/>
      <c r="G16" s="80"/>
      <c r="H16" s="80"/>
      <c r="I16" s="80"/>
      <c r="J16" s="80"/>
      <c r="K16" s="80"/>
      <c r="L16" s="80"/>
      <c r="M16" s="80"/>
      <c r="N16" s="80"/>
      <c r="O16" s="48"/>
      <c r="P16" s="48"/>
      <c r="Q16" s="48"/>
      <c r="R16" s="52"/>
      <c r="S16" s="53"/>
    </row>
    <row r="17" spans="1:22" s="45" customFormat="1" x14ac:dyDescent="0.2">
      <c r="A17" s="57">
        <f t="shared" si="0"/>
        <v>12</v>
      </c>
      <c r="B17" s="47"/>
      <c r="C17" s="48"/>
      <c r="D17" s="90"/>
      <c r="E17" s="80"/>
      <c r="F17" s="80"/>
      <c r="G17" s="80"/>
      <c r="H17" s="80"/>
      <c r="I17" s="80"/>
      <c r="J17" s="80"/>
      <c r="K17" s="80"/>
      <c r="L17" s="80"/>
      <c r="M17" s="80"/>
      <c r="N17" s="80"/>
      <c r="O17" s="48"/>
      <c r="P17" s="48"/>
      <c r="Q17" s="48"/>
      <c r="R17" s="52"/>
      <c r="S17" s="53"/>
    </row>
    <row r="18" spans="1:22" s="45" customFormat="1" x14ac:dyDescent="0.2">
      <c r="A18" s="57">
        <f t="shared" si="0"/>
        <v>13</v>
      </c>
      <c r="B18" s="47"/>
      <c r="C18" s="48"/>
      <c r="D18" s="90"/>
      <c r="E18" s="80"/>
      <c r="F18" s="80"/>
      <c r="G18" s="80"/>
      <c r="H18" s="80"/>
      <c r="I18" s="80"/>
      <c r="J18" s="80"/>
      <c r="K18" s="80"/>
      <c r="L18" s="80"/>
      <c r="M18" s="80"/>
      <c r="N18" s="80"/>
      <c r="O18" s="48"/>
      <c r="P18" s="48"/>
      <c r="Q18" s="48"/>
      <c r="R18" s="52"/>
      <c r="S18" s="53"/>
    </row>
    <row r="19" spans="1:22" s="45" customFormat="1" x14ac:dyDescent="0.2">
      <c r="A19" s="57">
        <f t="shared" si="0"/>
        <v>14</v>
      </c>
      <c r="B19" s="47"/>
      <c r="C19" s="48"/>
      <c r="D19" s="90"/>
      <c r="E19" s="80"/>
      <c r="F19" s="80"/>
      <c r="G19" s="80"/>
      <c r="H19" s="80"/>
      <c r="I19" s="80"/>
      <c r="J19" s="80"/>
      <c r="K19" s="80"/>
      <c r="L19" s="80"/>
      <c r="M19" s="80"/>
      <c r="N19" s="80"/>
      <c r="O19" s="48"/>
      <c r="P19" s="48"/>
      <c r="Q19" s="48"/>
      <c r="R19" s="52"/>
      <c r="S19" s="53"/>
    </row>
    <row r="20" spans="1:22" s="45" customFormat="1" x14ac:dyDescent="0.2">
      <c r="A20" s="57">
        <f t="shared" si="0"/>
        <v>15</v>
      </c>
      <c r="B20" s="47"/>
      <c r="C20" s="48"/>
      <c r="D20" s="90"/>
      <c r="E20" s="80"/>
      <c r="F20" s="80"/>
      <c r="G20" s="80"/>
      <c r="H20" s="80"/>
      <c r="I20" s="80"/>
      <c r="J20" s="80"/>
      <c r="K20" s="80"/>
      <c r="L20" s="80"/>
      <c r="M20" s="80"/>
      <c r="N20" s="80"/>
      <c r="O20" s="48"/>
      <c r="P20" s="48"/>
      <c r="Q20" s="48"/>
      <c r="R20" s="52"/>
      <c r="S20" s="53"/>
    </row>
    <row r="21" spans="1:22" s="45" customFormat="1" x14ac:dyDescent="0.2">
      <c r="A21" s="57">
        <f t="shared" si="0"/>
        <v>16</v>
      </c>
      <c r="B21" s="47"/>
      <c r="C21" s="48"/>
      <c r="D21" s="90"/>
      <c r="E21" s="80"/>
      <c r="F21" s="80"/>
      <c r="G21" s="80"/>
      <c r="H21" s="80"/>
      <c r="I21" s="80"/>
      <c r="J21" s="80"/>
      <c r="K21" s="80"/>
      <c r="L21" s="80"/>
      <c r="M21" s="80"/>
      <c r="N21" s="80"/>
      <c r="O21" s="48"/>
      <c r="P21" s="48"/>
      <c r="Q21" s="48"/>
      <c r="R21" s="52"/>
      <c r="S21" s="53"/>
    </row>
    <row r="22" spans="1:22" s="45" customFormat="1" x14ac:dyDescent="0.2">
      <c r="A22" s="57">
        <f t="shared" si="0"/>
        <v>17</v>
      </c>
      <c r="B22" s="54"/>
      <c r="C22" s="51"/>
      <c r="D22" s="91"/>
      <c r="E22" s="82"/>
      <c r="F22" s="82"/>
      <c r="G22" s="82"/>
      <c r="H22" s="82"/>
      <c r="I22" s="82"/>
      <c r="J22" s="82"/>
      <c r="K22" s="82"/>
      <c r="L22" s="82"/>
      <c r="M22" s="82"/>
      <c r="N22" s="82"/>
      <c r="O22" s="51"/>
      <c r="P22" s="51"/>
      <c r="Q22" s="51"/>
      <c r="R22" s="58"/>
      <c r="S22" s="59"/>
    </row>
    <row r="23" spans="1:22" s="45" customFormat="1" x14ac:dyDescent="0.2">
      <c r="A23" s="57">
        <f t="shared" si="0"/>
        <v>18</v>
      </c>
      <c r="B23" s="54"/>
      <c r="C23" s="51"/>
      <c r="D23" s="91"/>
      <c r="E23" s="82"/>
      <c r="F23" s="82"/>
      <c r="G23" s="82"/>
      <c r="H23" s="82"/>
      <c r="I23" s="82"/>
      <c r="J23" s="82"/>
      <c r="K23" s="82"/>
      <c r="L23" s="82"/>
      <c r="M23" s="82"/>
      <c r="N23" s="82"/>
      <c r="O23" s="51"/>
      <c r="P23" s="51"/>
      <c r="Q23" s="51"/>
      <c r="R23" s="58"/>
      <c r="S23" s="59"/>
    </row>
    <row r="24" spans="1:22" s="45" customFormat="1" x14ac:dyDescent="0.2">
      <c r="A24" s="57">
        <f t="shared" si="0"/>
        <v>19</v>
      </c>
      <c r="B24" s="54"/>
      <c r="C24" s="51"/>
      <c r="D24" s="91"/>
      <c r="E24" s="82"/>
      <c r="F24" s="82"/>
      <c r="G24" s="82"/>
      <c r="H24" s="82"/>
      <c r="I24" s="82"/>
      <c r="J24" s="82"/>
      <c r="K24" s="82"/>
      <c r="L24" s="82"/>
      <c r="M24" s="82"/>
      <c r="N24" s="82"/>
      <c r="O24" s="51"/>
      <c r="P24" s="51"/>
      <c r="Q24" s="51"/>
      <c r="R24" s="58"/>
      <c r="S24" s="59"/>
    </row>
    <row r="25" spans="1:22" s="45" customFormat="1" ht="11.5" thickBot="1" x14ac:dyDescent="0.25">
      <c r="A25" s="60">
        <f t="shared" si="0"/>
        <v>20</v>
      </c>
      <c r="B25" s="61" t="s">
        <v>109</v>
      </c>
      <c r="C25" s="62"/>
      <c r="D25" s="92"/>
      <c r="E25" s="84"/>
      <c r="F25" s="84"/>
      <c r="G25" s="84"/>
      <c r="H25" s="84"/>
      <c r="I25" s="84"/>
      <c r="J25" s="84"/>
      <c r="K25" s="84"/>
      <c r="L25" s="84"/>
      <c r="M25" s="84"/>
      <c r="N25" s="84"/>
      <c r="O25" s="62"/>
      <c r="P25" s="62"/>
      <c r="Q25" s="62"/>
      <c r="R25" s="64"/>
      <c r="S25" s="65"/>
      <c r="V25" s="66"/>
    </row>
    <row r="26" spans="1:22" x14ac:dyDescent="0.2">
      <c r="A26" s="11"/>
      <c r="B26" s="11"/>
      <c r="C26" s="85"/>
      <c r="D26" s="85"/>
      <c r="E26" s="21"/>
      <c r="F26" s="21"/>
      <c r="G26" s="21"/>
      <c r="H26" s="21"/>
      <c r="I26" s="21"/>
      <c r="J26" s="21"/>
      <c r="K26" s="21"/>
      <c r="L26" s="21"/>
      <c r="M26" s="21"/>
      <c r="N26" s="21"/>
      <c r="O26" s="11"/>
      <c r="P26" s="11"/>
      <c r="Q26" s="11"/>
      <c r="R26" s="11"/>
      <c r="S26" s="11"/>
    </row>
    <row r="27" spans="1:22" x14ac:dyDescent="0.2">
      <c r="B27" s="67"/>
      <c r="C27" s="68"/>
      <c r="D27" s="68"/>
      <c r="E27" s="69"/>
      <c r="F27" s="69"/>
      <c r="G27" s="69"/>
      <c r="H27" s="69"/>
      <c r="I27" s="69"/>
      <c r="J27" s="69"/>
      <c r="K27" s="69"/>
      <c r="L27" s="69"/>
      <c r="M27" s="69"/>
      <c r="N27" s="69"/>
      <c r="O27" s="18"/>
      <c r="P27" s="18"/>
      <c r="Q27" s="11"/>
      <c r="R27" s="11"/>
    </row>
  </sheetData>
  <sheetProtection formatCells="0" formatColumns="0" formatRows="0" insertColumns="0" insertRows="0" deleteColumns="0" deleteRows="0" selectLockedCells="1" sort="0"/>
  <mergeCells count="2">
    <mergeCell ref="C1:R1"/>
    <mergeCell ref="A1:B1"/>
  </mergeCells>
  <phoneticPr fontId="1"/>
  <conditionalFormatting sqref="A6:A25">
    <cfRule type="cellIs" dxfId="4" priority="6" stopIfTrue="1" operator="equal">
      <formula>""</formula>
    </cfRule>
  </conditionalFormatting>
  <conditionalFormatting sqref="D5:D25">
    <cfRule type="cellIs" dxfId="3" priority="4" stopIfTrue="1" operator="equal">
      <formula>""</formula>
    </cfRule>
  </conditionalFormatting>
  <conditionalFormatting sqref="E5:N5">
    <cfRule type="containsBlanks" dxfId="2" priority="1" stopIfTrue="1">
      <formula>LEN(TRIM(E5))=0</formula>
    </cfRule>
  </conditionalFormatting>
  <dataValidations count="5">
    <dataValidation type="list" allowBlank="1" showInputMessage="1" showErrorMessage="1" sqref="O6:O25" xr:uid="{00000000-0002-0000-0200-000000000000}">
      <formula1>"K.プレスリリース,L.報道,M.展示会"</formula1>
    </dataValidation>
    <dataValidation type="list" allowBlank="1" showInputMessage="1" showErrorMessage="1" sqref="E6:N25" xr:uid="{00000000-0002-0000-0200-000003000000}">
      <formula1>"〇"</formula1>
    </dataValidation>
    <dataValidation type="date" errorStyle="warning" imeMode="halfAlpha" showInputMessage="1" showErrorMessage="1" errorTitle="日付入力欄" error="YYYY/MM/DD形式で入力してください。また、本年度中の発表を入力してください。" sqref="B26:B1048576" xr:uid="{88C830F1-A821-4458-8B4D-BC95BF0464BC}">
      <formula1>36617</formula1>
      <formula2>45016</formula2>
    </dataValidation>
    <dataValidation errorStyle="warning" errorTitle="日付入力欄" error="YYYY/MM/DD形式で入力してください。また、本年度中の発表を入力してください。" sqref="A1:B5" xr:uid="{D2D9CEFF-F57F-4154-9531-0A4264B1CAF6}"/>
    <dataValidation type="date" errorStyle="warning" imeMode="halfAlpha" showInputMessage="1" showErrorMessage="1" errorTitle="日付入力欄" error="YYYY/MM/DD形式で入力してください。また、本年度中の発表を入力してください。" sqref="B6:B25" xr:uid="{8D8AB598-2A19-4DC1-B8C1-F47E1A4C7C5A}">
      <formula1>36617</formula1>
      <formula2>72775</formula2>
    </dataValidation>
  </dataValidations>
  <pageMargins left="0.39370078740157483" right="0.39370078740157483" top="0.98425196850393704" bottom="0.98425196850393704" header="0.70866141732283472" footer="0.70866141732283472"/>
  <pageSetup paperSize="9" scale="53" fitToHeight="0" pageOrder="overThenDown" orientation="landscape" r:id="rId1"/>
  <headerFooter alignWithMargins="0">
    <oddFooter>&amp;C－&amp;P－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V26"/>
  <sheetViews>
    <sheetView zoomScaleNormal="100" zoomScaleSheetLayoutView="80" workbookViewId="0">
      <selection activeCell="F48" sqref="F48"/>
    </sheetView>
  </sheetViews>
  <sheetFormatPr defaultColWidth="9" defaultRowHeight="11" x14ac:dyDescent="0.2"/>
  <cols>
    <col min="1" max="1" width="6.36328125" style="3" customWidth="1"/>
    <col min="2" max="2" width="25.6328125" style="3" customWidth="1"/>
    <col min="3" max="3" width="33.7265625" style="19" customWidth="1"/>
    <col min="4" max="4" width="14.7265625" style="19" customWidth="1"/>
    <col min="5" max="14" width="9" style="70" customWidth="1"/>
    <col min="15" max="15" width="13.453125" style="3" customWidth="1"/>
    <col min="16" max="16" width="26.6328125" style="3" customWidth="1"/>
    <col min="17" max="17" width="18.7265625" style="3" customWidth="1"/>
    <col min="18" max="18" width="26.90625" style="3" customWidth="1"/>
    <col min="19" max="19" width="18.6328125" style="3" customWidth="1"/>
    <col min="20" max="20" width="9" style="3" customWidth="1"/>
    <col min="21" max="16384" width="9" style="3"/>
  </cols>
  <sheetData>
    <row r="1" spans="1:22" ht="23.25" customHeight="1" x14ac:dyDescent="0.25">
      <c r="A1" s="300" t="str">
        <f>'1.論文等'!A1</f>
        <v>様式１９－２（第３０条関係）　別紙２</v>
      </c>
      <c r="B1" s="300"/>
      <c r="C1" s="301" t="str">
        <f>'1.論文等'!C1</f>
        <v>外部発表一覧表</v>
      </c>
      <c r="D1" s="301"/>
      <c r="E1" s="301"/>
      <c r="F1" s="301"/>
      <c r="G1" s="301"/>
      <c r="H1" s="301"/>
      <c r="I1" s="301"/>
      <c r="J1" s="301"/>
      <c r="K1" s="301"/>
      <c r="L1" s="301"/>
      <c r="M1" s="301"/>
      <c r="N1" s="301"/>
      <c r="O1" s="301"/>
      <c r="P1" s="301"/>
      <c r="Q1" s="301"/>
      <c r="R1" s="301"/>
      <c r="S1" s="93"/>
      <c r="T1" s="2">
        <f ca="1">TODAY()</f>
        <v>45435</v>
      </c>
    </row>
    <row r="2" spans="1:22" x14ac:dyDescent="0.2">
      <c r="A2" s="11"/>
      <c r="B2" s="11"/>
      <c r="C2" s="85"/>
      <c r="D2" s="85"/>
      <c r="E2" s="21"/>
      <c r="F2" s="21"/>
      <c r="G2" s="21"/>
      <c r="H2" s="21"/>
      <c r="I2" s="21"/>
      <c r="J2" s="21"/>
      <c r="K2" s="21"/>
      <c r="L2" s="21"/>
      <c r="M2" s="21"/>
      <c r="N2" s="21"/>
      <c r="O2" s="11"/>
      <c r="P2" s="11"/>
      <c r="Q2" s="11"/>
      <c r="R2" s="11"/>
      <c r="S2" s="11"/>
    </row>
    <row r="3" spans="1:22" ht="25" customHeight="1" thickBot="1" x14ac:dyDescent="0.25">
      <c r="A3" s="22" t="s">
        <v>189</v>
      </c>
      <c r="B3" s="4"/>
      <c r="C3" s="4"/>
      <c r="D3" s="4"/>
      <c r="E3" s="66"/>
      <c r="F3" s="66"/>
      <c r="G3" s="66"/>
      <c r="H3" s="66"/>
      <c r="I3" s="66"/>
      <c r="J3" s="66"/>
      <c r="K3" s="66"/>
      <c r="L3" s="66"/>
      <c r="M3" s="66"/>
      <c r="N3" s="66"/>
      <c r="O3" s="4"/>
      <c r="Q3" s="4"/>
      <c r="R3" s="4"/>
      <c r="V3" s="4"/>
    </row>
    <row r="4" spans="1:22" ht="15" customHeight="1" thickBot="1" x14ac:dyDescent="0.25">
      <c r="A4" s="24" t="str">
        <f>LEFT(A3,4)</f>
        <v>４．表彰</v>
      </c>
      <c r="B4" s="4"/>
      <c r="C4" s="4"/>
      <c r="D4" s="4"/>
      <c r="E4" s="71" t="str">
        <f>'1.論文等'!$E$10</f>
        <v>事業者名</v>
      </c>
      <c r="F4" s="72"/>
      <c r="G4" s="72"/>
      <c r="H4" s="72"/>
      <c r="I4" s="72"/>
      <c r="J4" s="72"/>
      <c r="K4" s="72"/>
      <c r="L4" s="72"/>
      <c r="M4" s="72"/>
      <c r="N4" s="73"/>
      <c r="O4" s="74"/>
      <c r="Q4" s="4"/>
      <c r="R4" s="4"/>
      <c r="V4" s="4"/>
    </row>
    <row r="5" spans="1:22" s="37" customFormat="1" ht="24" customHeight="1" thickBot="1" x14ac:dyDescent="0.25">
      <c r="A5" s="29" t="s">
        <v>0</v>
      </c>
      <c r="B5" s="30" t="s">
        <v>5</v>
      </c>
      <c r="C5" s="31" t="s">
        <v>193</v>
      </c>
      <c r="D5" s="32" t="s">
        <v>115</v>
      </c>
      <c r="E5" s="33" t="str">
        <f>IFERROR('1.論文等'!$E$11&amp;"","")</f>
        <v>事業者Ａ</v>
      </c>
      <c r="F5" s="33" t="str">
        <f>IFERROR('1.論文等'!$F$11&amp;"","")</f>
        <v>事業者Ｂ</v>
      </c>
      <c r="G5" s="33" t="str">
        <f>IFERROR('1.論文等'!$G$11&amp;" ","")</f>
        <v xml:space="preserve"> </v>
      </c>
      <c r="H5" s="33" t="str">
        <f>IFERROR('1.論文等'!$H$11&amp;"","")</f>
        <v/>
      </c>
      <c r="I5" s="33" t="str">
        <f>IFERROR('1.論文等'!$I$11&amp;"","")</f>
        <v/>
      </c>
      <c r="J5" s="33" t="str">
        <f>IFERROR('1.論文等'!$J$11&amp;"","")</f>
        <v/>
      </c>
      <c r="K5" s="33" t="str">
        <f>IFERROR('1.論文等'!$K$11&amp;"","")</f>
        <v/>
      </c>
      <c r="L5" s="33" t="str">
        <f>IFERROR('1.論文等'!$L$11&amp;"","")</f>
        <v/>
      </c>
      <c r="M5" s="33" t="str">
        <f>IFERROR('1.論文等'!$M$11&amp;"","")</f>
        <v/>
      </c>
      <c r="N5" s="33" t="str">
        <f>IFERROR('1.論文等'!$N$11&amp;"","")</f>
        <v/>
      </c>
      <c r="O5" s="30" t="s">
        <v>127</v>
      </c>
      <c r="P5" s="30" t="s">
        <v>4</v>
      </c>
      <c r="Q5" s="35" t="s">
        <v>25</v>
      </c>
      <c r="R5" s="36" t="s">
        <v>280</v>
      </c>
      <c r="S5" s="292" t="s">
        <v>194</v>
      </c>
    </row>
    <row r="6" spans="1:22" s="45" customFormat="1" ht="11.5" thickTop="1" x14ac:dyDescent="0.2">
      <c r="A6" s="38">
        <f>ROW()-MATCH("４．表彰",$A$1:$A$57,0)-1</f>
        <v>1</v>
      </c>
      <c r="B6" s="39"/>
      <c r="C6" s="40"/>
      <c r="D6" s="40"/>
      <c r="E6" s="42"/>
      <c r="F6" s="42"/>
      <c r="G6" s="42"/>
      <c r="H6" s="42"/>
      <c r="I6" s="42"/>
      <c r="J6" s="42"/>
      <c r="K6" s="42"/>
      <c r="L6" s="42"/>
      <c r="M6" s="42"/>
      <c r="N6" s="42"/>
      <c r="O6" s="40"/>
      <c r="P6" s="40"/>
      <c r="Q6" s="40"/>
      <c r="R6" s="40"/>
      <c r="S6" s="44"/>
      <c r="U6" s="66"/>
    </row>
    <row r="7" spans="1:22" s="45" customFormat="1" x14ac:dyDescent="0.2">
      <c r="A7" s="57">
        <f t="shared" ref="A7:A21" si="0">ROW()-MATCH("４．表彰",$A$1:$A$57,0)-1</f>
        <v>2</v>
      </c>
      <c r="B7" s="47"/>
      <c r="C7" s="48"/>
      <c r="D7" s="48"/>
      <c r="E7" s="50"/>
      <c r="F7" s="50"/>
      <c r="G7" s="50"/>
      <c r="H7" s="50"/>
      <c r="I7" s="50"/>
      <c r="J7" s="50"/>
      <c r="K7" s="50"/>
      <c r="L7" s="50"/>
      <c r="M7" s="50"/>
      <c r="N7" s="50"/>
      <c r="O7" s="48"/>
      <c r="P7" s="48"/>
      <c r="Q7" s="48"/>
      <c r="R7" s="48"/>
      <c r="S7" s="53"/>
      <c r="U7" s="66"/>
    </row>
    <row r="8" spans="1:22" s="45" customFormat="1" x14ac:dyDescent="0.2">
      <c r="A8" s="57">
        <f t="shared" si="0"/>
        <v>3</v>
      </c>
      <c r="B8" s="47"/>
      <c r="C8" s="48"/>
      <c r="D8" s="48"/>
      <c r="E8" s="50"/>
      <c r="F8" s="50"/>
      <c r="G8" s="50"/>
      <c r="H8" s="50"/>
      <c r="I8" s="50"/>
      <c r="J8" s="50"/>
      <c r="K8" s="50"/>
      <c r="L8" s="50"/>
      <c r="M8" s="50"/>
      <c r="N8" s="50"/>
      <c r="O8" s="48"/>
      <c r="P8" s="48"/>
      <c r="Q8" s="48"/>
      <c r="R8" s="48"/>
      <c r="S8" s="53"/>
      <c r="U8" s="66"/>
    </row>
    <row r="9" spans="1:22" s="45" customFormat="1" x14ac:dyDescent="0.2">
      <c r="A9" s="57">
        <f t="shared" si="0"/>
        <v>4</v>
      </c>
      <c r="B9" s="47"/>
      <c r="C9" s="48"/>
      <c r="D9" s="48"/>
      <c r="E9" s="50"/>
      <c r="F9" s="50"/>
      <c r="G9" s="50"/>
      <c r="H9" s="50"/>
      <c r="I9" s="50"/>
      <c r="J9" s="50"/>
      <c r="K9" s="50"/>
      <c r="L9" s="50"/>
      <c r="M9" s="50"/>
      <c r="N9" s="50"/>
      <c r="O9" s="48"/>
      <c r="P9" s="48"/>
      <c r="Q9" s="48"/>
      <c r="R9" s="48"/>
      <c r="S9" s="53"/>
      <c r="U9" s="66"/>
    </row>
    <row r="10" spans="1:22" s="45" customFormat="1" x14ac:dyDescent="0.2">
      <c r="A10" s="57">
        <f t="shared" si="0"/>
        <v>5</v>
      </c>
      <c r="B10" s="47"/>
      <c r="C10" s="48"/>
      <c r="D10" s="48"/>
      <c r="E10" s="50"/>
      <c r="F10" s="50"/>
      <c r="G10" s="50"/>
      <c r="H10" s="50"/>
      <c r="I10" s="50"/>
      <c r="J10" s="50"/>
      <c r="K10" s="50"/>
      <c r="L10" s="50"/>
      <c r="M10" s="50"/>
      <c r="N10" s="50"/>
      <c r="O10" s="48"/>
      <c r="P10" s="48"/>
      <c r="Q10" s="48"/>
      <c r="R10" s="48"/>
      <c r="S10" s="53"/>
      <c r="U10" s="66"/>
    </row>
    <row r="11" spans="1:22" s="45" customFormat="1" x14ac:dyDescent="0.2">
      <c r="A11" s="57">
        <f t="shared" si="0"/>
        <v>6</v>
      </c>
      <c r="B11" s="47"/>
      <c r="C11" s="48"/>
      <c r="D11" s="48"/>
      <c r="E11" s="50"/>
      <c r="F11" s="50"/>
      <c r="G11" s="50"/>
      <c r="H11" s="50"/>
      <c r="I11" s="50"/>
      <c r="J11" s="50"/>
      <c r="K11" s="50"/>
      <c r="L11" s="50"/>
      <c r="M11" s="50"/>
      <c r="N11" s="50"/>
      <c r="O11" s="48"/>
      <c r="P11" s="48"/>
      <c r="Q11" s="48"/>
      <c r="R11" s="48"/>
      <c r="S11" s="53"/>
      <c r="U11" s="66"/>
    </row>
    <row r="12" spans="1:22" s="45" customFormat="1" x14ac:dyDescent="0.2">
      <c r="A12" s="57">
        <f t="shared" si="0"/>
        <v>7</v>
      </c>
      <c r="B12" s="47"/>
      <c r="C12" s="48"/>
      <c r="D12" s="48"/>
      <c r="E12" s="50"/>
      <c r="F12" s="50"/>
      <c r="G12" s="50"/>
      <c r="H12" s="50"/>
      <c r="I12" s="50"/>
      <c r="J12" s="50"/>
      <c r="K12" s="50"/>
      <c r="L12" s="50"/>
      <c r="M12" s="50"/>
      <c r="N12" s="50"/>
      <c r="O12" s="48"/>
      <c r="P12" s="48"/>
      <c r="Q12" s="48"/>
      <c r="R12" s="48"/>
      <c r="S12" s="53"/>
      <c r="U12" s="66"/>
    </row>
    <row r="13" spans="1:22" s="45" customFormat="1" x14ac:dyDescent="0.2">
      <c r="A13" s="57">
        <f t="shared" si="0"/>
        <v>8</v>
      </c>
      <c r="B13" s="47"/>
      <c r="C13" s="48"/>
      <c r="D13" s="48"/>
      <c r="E13" s="50"/>
      <c r="F13" s="50"/>
      <c r="G13" s="50"/>
      <c r="H13" s="50"/>
      <c r="I13" s="50"/>
      <c r="J13" s="50"/>
      <c r="K13" s="50"/>
      <c r="L13" s="50"/>
      <c r="M13" s="50"/>
      <c r="N13" s="50"/>
      <c r="O13" s="48"/>
      <c r="P13" s="48"/>
      <c r="Q13" s="48"/>
      <c r="R13" s="48"/>
      <c r="S13" s="53"/>
      <c r="U13" s="66"/>
    </row>
    <row r="14" spans="1:22" s="45" customFormat="1" x14ac:dyDescent="0.2">
      <c r="A14" s="57">
        <f t="shared" si="0"/>
        <v>9</v>
      </c>
      <c r="B14" s="47"/>
      <c r="C14" s="48"/>
      <c r="D14" s="48"/>
      <c r="E14" s="50"/>
      <c r="F14" s="50"/>
      <c r="G14" s="50"/>
      <c r="H14" s="50"/>
      <c r="I14" s="50"/>
      <c r="J14" s="50"/>
      <c r="K14" s="50"/>
      <c r="L14" s="50"/>
      <c r="M14" s="50"/>
      <c r="N14" s="50"/>
      <c r="O14" s="48"/>
      <c r="P14" s="48"/>
      <c r="Q14" s="48"/>
      <c r="R14" s="48"/>
      <c r="S14" s="53"/>
      <c r="U14" s="66"/>
    </row>
    <row r="15" spans="1:22" s="45" customFormat="1" x14ac:dyDescent="0.2">
      <c r="A15" s="57">
        <f t="shared" si="0"/>
        <v>10</v>
      </c>
      <c r="B15" s="47"/>
      <c r="C15" s="48"/>
      <c r="D15" s="48"/>
      <c r="E15" s="50"/>
      <c r="F15" s="50"/>
      <c r="G15" s="50"/>
      <c r="H15" s="50"/>
      <c r="I15" s="50"/>
      <c r="J15" s="50"/>
      <c r="K15" s="50"/>
      <c r="L15" s="50"/>
      <c r="M15" s="50"/>
      <c r="N15" s="50"/>
      <c r="O15" s="48"/>
      <c r="P15" s="48"/>
      <c r="Q15" s="48"/>
      <c r="R15" s="48"/>
      <c r="S15" s="53"/>
      <c r="U15" s="66"/>
    </row>
    <row r="16" spans="1:22" s="45" customFormat="1" x14ac:dyDescent="0.2">
      <c r="A16" s="57">
        <f t="shared" si="0"/>
        <v>11</v>
      </c>
      <c r="B16" s="47"/>
      <c r="C16" s="48"/>
      <c r="D16" s="48"/>
      <c r="E16" s="50"/>
      <c r="F16" s="50"/>
      <c r="G16" s="50"/>
      <c r="H16" s="50"/>
      <c r="I16" s="50"/>
      <c r="J16" s="50"/>
      <c r="K16" s="50"/>
      <c r="L16" s="50"/>
      <c r="M16" s="50"/>
      <c r="N16" s="50"/>
      <c r="O16" s="48"/>
      <c r="P16" s="48"/>
      <c r="Q16" s="48"/>
      <c r="R16" s="48"/>
      <c r="S16" s="53"/>
      <c r="U16" s="66"/>
    </row>
    <row r="17" spans="1:21" s="45" customFormat="1" x14ac:dyDescent="0.2">
      <c r="A17" s="57">
        <f t="shared" si="0"/>
        <v>12</v>
      </c>
      <c r="B17" s="47"/>
      <c r="C17" s="48"/>
      <c r="D17" s="48"/>
      <c r="E17" s="50"/>
      <c r="F17" s="50"/>
      <c r="G17" s="50"/>
      <c r="H17" s="50"/>
      <c r="I17" s="50"/>
      <c r="J17" s="50"/>
      <c r="K17" s="50"/>
      <c r="L17" s="50"/>
      <c r="M17" s="50"/>
      <c r="N17" s="50"/>
      <c r="O17" s="48"/>
      <c r="P17" s="48"/>
      <c r="Q17" s="48"/>
      <c r="R17" s="48"/>
      <c r="S17" s="53"/>
      <c r="U17" s="66"/>
    </row>
    <row r="18" spans="1:21" s="45" customFormat="1" x14ac:dyDescent="0.2">
      <c r="A18" s="57">
        <f t="shared" si="0"/>
        <v>13</v>
      </c>
      <c r="B18" s="47"/>
      <c r="C18" s="48"/>
      <c r="D18" s="48"/>
      <c r="E18" s="50"/>
      <c r="F18" s="50"/>
      <c r="G18" s="50"/>
      <c r="H18" s="50"/>
      <c r="I18" s="50"/>
      <c r="J18" s="50"/>
      <c r="K18" s="50"/>
      <c r="L18" s="50"/>
      <c r="M18" s="50"/>
      <c r="N18" s="50"/>
      <c r="O18" s="48"/>
      <c r="P18" s="48"/>
      <c r="Q18" s="48"/>
      <c r="R18" s="48"/>
      <c r="S18" s="53"/>
      <c r="U18" s="66"/>
    </row>
    <row r="19" spans="1:21" s="45" customFormat="1" x14ac:dyDescent="0.2">
      <c r="A19" s="57">
        <f t="shared" si="0"/>
        <v>14</v>
      </c>
      <c r="B19" s="47"/>
      <c r="C19" s="48"/>
      <c r="D19" s="48"/>
      <c r="E19" s="50"/>
      <c r="F19" s="50"/>
      <c r="G19" s="50"/>
      <c r="H19" s="50"/>
      <c r="I19" s="50"/>
      <c r="J19" s="50"/>
      <c r="K19" s="50"/>
      <c r="L19" s="50"/>
      <c r="M19" s="50"/>
      <c r="N19" s="50"/>
      <c r="O19" s="48"/>
      <c r="P19" s="48"/>
      <c r="Q19" s="48"/>
      <c r="R19" s="48"/>
      <c r="S19" s="53"/>
      <c r="U19" s="66"/>
    </row>
    <row r="20" spans="1:21" s="45" customFormat="1" x14ac:dyDescent="0.2">
      <c r="A20" s="57">
        <f t="shared" si="0"/>
        <v>15</v>
      </c>
      <c r="B20" s="47"/>
      <c r="C20" s="48"/>
      <c r="D20" s="48"/>
      <c r="E20" s="50"/>
      <c r="F20" s="50"/>
      <c r="G20" s="50"/>
      <c r="H20" s="50"/>
      <c r="I20" s="50"/>
      <c r="J20" s="50"/>
      <c r="K20" s="50"/>
      <c r="L20" s="50"/>
      <c r="M20" s="50"/>
      <c r="N20" s="50"/>
      <c r="O20" s="48"/>
      <c r="P20" s="48"/>
      <c r="Q20" s="48"/>
      <c r="R20" s="48"/>
      <c r="S20" s="53"/>
      <c r="U20" s="66"/>
    </row>
    <row r="21" spans="1:21" s="45" customFormat="1" x14ac:dyDescent="0.2">
      <c r="A21" s="57">
        <f t="shared" si="0"/>
        <v>16</v>
      </c>
      <c r="B21" s="47"/>
      <c r="C21" s="48"/>
      <c r="D21" s="48"/>
      <c r="E21" s="50"/>
      <c r="F21" s="50"/>
      <c r="G21" s="50"/>
      <c r="H21" s="50"/>
      <c r="I21" s="50"/>
      <c r="J21" s="50"/>
      <c r="K21" s="50"/>
      <c r="L21" s="50"/>
      <c r="M21" s="50"/>
      <c r="N21" s="50"/>
      <c r="O21" s="48"/>
      <c r="P21" s="48"/>
      <c r="Q21" s="48"/>
      <c r="R21" s="48"/>
      <c r="S21" s="53"/>
      <c r="U21" s="66"/>
    </row>
    <row r="22" spans="1:21" s="45" customFormat="1" x14ac:dyDescent="0.2">
      <c r="A22" s="57">
        <f>ROW()-MATCH("４．表彰",$A$1:$A$57,0)-1</f>
        <v>17</v>
      </c>
      <c r="B22" s="54"/>
      <c r="C22" s="51"/>
      <c r="D22" s="51"/>
      <c r="E22" s="56"/>
      <c r="F22" s="56"/>
      <c r="G22" s="56"/>
      <c r="H22" s="56"/>
      <c r="I22" s="56"/>
      <c r="J22" s="56"/>
      <c r="K22" s="56"/>
      <c r="L22" s="56"/>
      <c r="M22" s="56"/>
      <c r="N22" s="56"/>
      <c r="O22" s="51"/>
      <c r="P22" s="51"/>
      <c r="Q22" s="51"/>
      <c r="R22" s="51"/>
      <c r="S22" s="59"/>
      <c r="U22" s="66"/>
    </row>
    <row r="23" spans="1:21" s="45" customFormat="1" x14ac:dyDescent="0.2">
      <c r="A23" s="57">
        <f>ROW()-MATCH("４．表彰",$A$1:$A$57,0)-1</f>
        <v>18</v>
      </c>
      <c r="B23" s="54"/>
      <c r="C23" s="51"/>
      <c r="D23" s="51"/>
      <c r="E23" s="56"/>
      <c r="F23" s="56"/>
      <c r="G23" s="56"/>
      <c r="H23" s="56"/>
      <c r="I23" s="56"/>
      <c r="J23" s="56"/>
      <c r="K23" s="56"/>
      <c r="L23" s="56"/>
      <c r="M23" s="56"/>
      <c r="N23" s="56"/>
      <c r="O23" s="51"/>
      <c r="P23" s="51"/>
      <c r="Q23" s="51"/>
      <c r="R23" s="51"/>
      <c r="S23" s="59"/>
      <c r="U23" s="66"/>
    </row>
    <row r="24" spans="1:21" s="45" customFormat="1" x14ac:dyDescent="0.2">
      <c r="A24" s="57">
        <f>ROW()-MATCH("４．表彰",$A$1:$A$57,0)-1</f>
        <v>19</v>
      </c>
      <c r="B24" s="54"/>
      <c r="C24" s="51"/>
      <c r="D24" s="51"/>
      <c r="E24" s="56"/>
      <c r="F24" s="56"/>
      <c r="G24" s="56"/>
      <c r="H24" s="56"/>
      <c r="I24" s="56"/>
      <c r="J24" s="56"/>
      <c r="K24" s="56"/>
      <c r="L24" s="56"/>
      <c r="M24" s="56"/>
      <c r="N24" s="56"/>
      <c r="O24" s="51"/>
      <c r="P24" s="51"/>
      <c r="Q24" s="51"/>
      <c r="R24" s="51"/>
      <c r="S24" s="59"/>
      <c r="U24" s="66"/>
    </row>
    <row r="25" spans="1:21" s="45" customFormat="1" ht="11.5" thickBot="1" x14ac:dyDescent="0.25">
      <c r="A25" s="94">
        <f>ROW()-MATCH("４．表彰",$A$1:$A$57,0)-1</f>
        <v>20</v>
      </c>
      <c r="B25" s="61"/>
      <c r="C25" s="62"/>
      <c r="D25" s="62"/>
      <c r="E25" s="63"/>
      <c r="F25" s="63"/>
      <c r="G25" s="63"/>
      <c r="H25" s="63"/>
      <c r="I25" s="63"/>
      <c r="J25" s="63"/>
      <c r="K25" s="63"/>
      <c r="L25" s="63"/>
      <c r="M25" s="63"/>
      <c r="N25" s="63"/>
      <c r="O25" s="62"/>
      <c r="P25" s="62"/>
      <c r="Q25" s="62"/>
      <c r="R25" s="62"/>
      <c r="S25" s="65"/>
      <c r="U25" s="66"/>
    </row>
    <row r="26" spans="1:21" x14ac:dyDescent="0.2">
      <c r="A26" s="11"/>
      <c r="B26" s="95"/>
      <c r="C26" s="11"/>
      <c r="D26" s="11"/>
      <c r="E26" s="96"/>
      <c r="F26" s="96"/>
      <c r="G26" s="96"/>
      <c r="H26" s="96"/>
      <c r="I26" s="96"/>
      <c r="J26" s="96"/>
      <c r="K26" s="96"/>
      <c r="L26" s="96"/>
      <c r="M26" s="96"/>
      <c r="N26" s="96"/>
      <c r="O26" s="97"/>
      <c r="P26" s="11"/>
      <c r="Q26" s="11"/>
      <c r="R26" s="11"/>
      <c r="S26" s="11"/>
      <c r="U26" s="4"/>
    </row>
  </sheetData>
  <sheetProtection formatCells="0" formatColumns="0" formatRows="0" insertColumns="0" insertRows="0" deleteColumns="0" deleteRows="0" selectLockedCells="1" sort="0"/>
  <mergeCells count="2">
    <mergeCell ref="C1:R1"/>
    <mergeCell ref="A1:B1"/>
  </mergeCells>
  <phoneticPr fontId="1"/>
  <conditionalFormatting sqref="A6:A25">
    <cfRule type="cellIs" dxfId="1" priority="6" stopIfTrue="1" operator="equal">
      <formula>""</formula>
    </cfRule>
  </conditionalFormatting>
  <conditionalFormatting sqref="E5:N5">
    <cfRule type="containsBlanks" dxfId="0" priority="1" stopIfTrue="1">
      <formula>LEN(TRIM(E5))=0</formula>
    </cfRule>
  </conditionalFormatting>
  <dataValidations count="6">
    <dataValidation type="list" allowBlank="1" showInputMessage="1" showErrorMessage="1" sqref="O6:O25" xr:uid="{00000000-0002-0000-0300-000000000000}">
      <formula1>"N.受賞,O.表彰,P.成果の実施,Q.その他"</formula1>
    </dataValidation>
    <dataValidation type="list" allowBlank="1" showInputMessage="1" showErrorMessage="1" sqref="O26" xr:uid="{00000000-0002-0000-0300-000002000000}">
      <formula1>"A.受賞,B.表彰,C.標準化の採択,D.その他"</formula1>
    </dataValidation>
    <dataValidation type="list" allowBlank="1" showInputMessage="1" showErrorMessage="1" sqref="E6:N25" xr:uid="{00000000-0002-0000-0300-000004000000}">
      <formula1>"〇"</formula1>
    </dataValidation>
    <dataValidation type="date" errorStyle="warning" imeMode="halfAlpha" allowBlank="1" showInputMessage="1" showErrorMessage="1" errorTitle="日付入力欄" error="YYYY/MM/DD形式で入力してください。また、本年度中の発表を入力してください。" sqref="B26:B1048576" xr:uid="{DD966C84-EDB1-4DA0-A9BB-F847185B821F}">
      <formula1>36617</formula1>
      <formula2>45016</formula2>
    </dataValidation>
    <dataValidation errorStyle="warning" allowBlank="1" errorTitle="日付入力欄" error="YYYY/MM/DD形式で入力してください。また、本年度中の発表を入力してください。" sqref="A1:B5" xr:uid="{CE941D0B-931B-4D55-86C9-FD46514349A9}"/>
    <dataValidation type="date" errorStyle="warning" imeMode="halfAlpha" allowBlank="1" showInputMessage="1" showErrorMessage="1" errorTitle="日付入力欄" error="YYYY/MM/DD形式で入力してください。また、本年度中の発表を入力してください。" sqref="B6:B25" xr:uid="{B3A16179-E5F0-44F3-A717-8C890737D32B}">
      <formula1>36617</formula1>
      <formula2>72775</formula2>
    </dataValidation>
  </dataValidations>
  <pageMargins left="0.39370078740157483" right="0.39370078740157483" top="0.98425196850393704" bottom="0.98425196850393704" header="0.70866141732283472" footer="0.70866141732283472"/>
  <pageSetup paperSize="9" scale="53" fitToHeight="0" pageOrder="overThenDown" orientation="landscape"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L35"/>
  <sheetViews>
    <sheetView zoomScale="90" zoomScaleNormal="90" zoomScaleSheetLayoutView="85" workbookViewId="0">
      <selection activeCell="D2" sqref="D2"/>
    </sheetView>
  </sheetViews>
  <sheetFormatPr defaultColWidth="9" defaultRowHeight="13" x14ac:dyDescent="0.2"/>
  <cols>
    <col min="1" max="1" width="6.36328125" style="110" customWidth="1"/>
    <col min="2" max="2" width="30.6328125" style="110" customWidth="1"/>
    <col min="3" max="3" width="33.7265625" style="136" customWidth="1"/>
    <col min="4" max="4" width="17.90625" style="136" customWidth="1"/>
    <col min="5" max="5" width="96.6328125" style="137" bestFit="1" customWidth="1"/>
    <col min="6" max="6" width="5.36328125" style="110" customWidth="1"/>
    <col min="7" max="7" width="26.6328125" style="110" customWidth="1"/>
    <col min="8" max="8" width="18.7265625" style="110" customWidth="1"/>
    <col min="9" max="9" width="26.90625" style="110" customWidth="1"/>
    <col min="10" max="10" width="18.6328125" style="110" customWidth="1"/>
    <col min="11" max="11" width="9" style="110" customWidth="1"/>
    <col min="12" max="16384" width="9" style="110"/>
  </cols>
  <sheetData>
    <row r="1" spans="1:12" ht="23.25" customHeight="1" x14ac:dyDescent="0.2">
      <c r="A1" s="104" t="str">
        <f>'1.論文等'!A1</f>
        <v>様式１９－２（第３０条関係）　別紙２</v>
      </c>
      <c r="B1" s="105"/>
      <c r="C1" s="106" t="str">
        <f>'1.論文等'!C1</f>
        <v>外部発表一覧表</v>
      </c>
      <c r="D1" s="107"/>
      <c r="E1" s="107"/>
      <c r="F1" s="105"/>
      <c r="G1" s="105"/>
      <c r="H1" s="108"/>
      <c r="I1" s="108"/>
      <c r="J1" s="105"/>
      <c r="K1" s="109">
        <f ca="1">TODAY()</f>
        <v>45435</v>
      </c>
    </row>
    <row r="2" spans="1:12" ht="25" customHeight="1" x14ac:dyDescent="0.2">
      <c r="A2" s="111" t="s">
        <v>293</v>
      </c>
      <c r="B2" s="112"/>
      <c r="C2" s="113"/>
      <c r="D2" s="113"/>
      <c r="E2" s="113"/>
      <c r="F2" s="114"/>
      <c r="G2" s="113"/>
      <c r="H2" s="113"/>
      <c r="I2" s="113"/>
      <c r="J2" s="113"/>
      <c r="L2" s="105"/>
    </row>
    <row r="3" spans="1:12" x14ac:dyDescent="0.2">
      <c r="A3" s="111" t="s">
        <v>198</v>
      </c>
      <c r="B3" s="112"/>
      <c r="C3" s="113"/>
      <c r="D3" s="113"/>
      <c r="E3" s="113"/>
      <c r="F3" s="114"/>
      <c r="G3" s="113"/>
      <c r="H3" s="113"/>
      <c r="I3" s="113"/>
      <c r="J3" s="113"/>
      <c r="L3" s="105"/>
    </row>
    <row r="4" spans="1:12" x14ac:dyDescent="0.2">
      <c r="A4" s="111"/>
      <c r="B4" s="112"/>
      <c r="C4" s="113"/>
      <c r="D4" s="113"/>
      <c r="E4" s="113"/>
      <c r="F4" s="114"/>
      <c r="G4" s="113"/>
      <c r="H4" s="113"/>
      <c r="I4" s="113"/>
      <c r="J4" s="113"/>
      <c r="L4" s="105"/>
    </row>
    <row r="5" spans="1:12" ht="18" customHeight="1" x14ac:dyDescent="0.2">
      <c r="A5" s="113"/>
      <c r="B5" s="115" t="s">
        <v>129</v>
      </c>
      <c r="C5" s="115" t="s">
        <v>140</v>
      </c>
      <c r="D5" s="115" t="s">
        <v>142</v>
      </c>
      <c r="E5" s="115" t="s">
        <v>91</v>
      </c>
      <c r="F5" s="114"/>
      <c r="G5" s="116"/>
      <c r="H5" s="116"/>
      <c r="I5" s="116"/>
      <c r="J5" s="116"/>
      <c r="L5" s="105"/>
    </row>
    <row r="6" spans="1:12" ht="18" customHeight="1" x14ac:dyDescent="0.2">
      <c r="A6" s="113"/>
      <c r="B6" s="117" t="s">
        <v>87</v>
      </c>
      <c r="C6" s="118" cm="1">
        <f t="array" ref="C6">SUMPRODUCT(('1.論文等'!$O$11:$O$9998="A.研究論文")*('1.論文等'!$B$11:$B$9998&lt;&gt;"")*('1.論文等'!$B$11:$B$9998&lt;='1.論文等'!$C$2))</f>
        <v>0</v>
      </c>
      <c r="D6" s="115" cm="1">
        <f t="array" ref="D6">SUMPRODUCT(('1.論文等'!$O$11:$O$9998="A.研究論文")*('1.論文等'!$B$11:$B$9998&gt;'1.論文等'!$E$2)*('1.論文等'!$B$11:$B$9998&lt;='1.論文等'!$C$2))</f>
        <v>0</v>
      </c>
      <c r="E6" s="119" t="s">
        <v>92</v>
      </c>
      <c r="F6" s="114"/>
      <c r="G6" s="113"/>
      <c r="H6" s="113"/>
      <c r="I6" s="113"/>
      <c r="J6" s="113"/>
      <c r="L6" s="105"/>
    </row>
    <row r="7" spans="1:12" ht="18" customHeight="1" x14ac:dyDescent="0.2">
      <c r="A7" s="113"/>
      <c r="B7" s="117" t="s">
        <v>88</v>
      </c>
      <c r="C7" s="118" cm="1">
        <f t="array" ref="C7">SUMPRODUCT(('1.論文等'!$O$11:$O$9998="B.小論文")*('1.論文等'!$B$11:$B$9998&lt;&gt;"")*('1.論文等'!$B$11:$B$9998&lt;='1.論文等'!$C$2))+SUMPRODUCT(('1.論文等'!$O$11:$O$9998="C1.査読付収録論文")*('1.論文等'!$B$11:$B$9998&lt;&gt;"")*('1.論文等'!$B$11:$B$9998&lt;='1.論文等'!$C$2))+SUMPRODUCT(('1.論文等'!$O$11:$O$9998="C2.収録論文")*('1.論文等'!$B$11:$B$9998&lt;&gt;"")*('1.論文等'!$B$11:$B$9998&lt;='1.論文等'!$C$2))+SUMPRODUCT(('1.論文等'!$O$11:$O$9998="D.機関誌論文")*('1.論文等'!$B$11:$B$9998&lt;&gt;"")*('1.論文等'!$B$11:$B$9998&lt;='1.論文等'!$C$2))+SUMPRODUCT(('1.論文等'!$O$11:$O$9998="E.著書等")*('1.論文等'!$B$11:$B$9998&lt;&gt;"")*('1.論文等'!$B$11:$B$9998&lt;='1.論文等'!$C$2))+SUMPRODUCT(('1.論文等'!$O$11:$O$9998="F.学術解説等")*('1.論文等'!$B$11:$B$9998&lt;&gt;"")*('1.論文等'!$B$11:$B$9998&lt;='1.論文等'!$C$2))+SUMPRODUCT(('1.論文等'!$O$11:$O$9998="G.一般口頭発表")*('1.論文等'!$B$11:$B$9998&lt;&gt;"")*('1.論文等'!$B$11:$B$9998&lt;='1.論文等'!$C$2))+SUMPRODUCT(('1.論文等'!$O$11:$O$9998="H.その他資料")*('1.論文等'!$B$11:$B$9998&lt;&gt;"")*('1.論文等'!$B$11:$B$9998&lt;='1.論文等'!$C$2))</f>
        <v>0</v>
      </c>
      <c r="D7" s="115" cm="1">
        <f t="array" ref="D7">SUMPRODUCT(('1.論文等'!$O$11:$O$9998="B.小論文")*('1.論文等'!$B$11:$B$9998&gt;'1.論文等'!$E$2)*('1.論文等'!$B$11:$B$9998&lt;='1.論文等'!$C$2))+SUMPRODUCT(('1.論文等'!$O$11:$O$9998="C1.査読付収録論文")*('1.論文等'!$B$11:$B$9998&gt;'1.論文等'!$E$2)*('1.論文等'!$B$11:$B$9998&lt;='1.論文等'!$C$2))+SUMPRODUCT(('1.論文等'!$O$11:$O$9998="C2.収録論文")*('1.論文等'!$B$11:$B$9998&gt;'1.論文等'!$E$2)*('1.論文等'!$B$11:$B$9998&lt;='1.論文等'!$C$2))+SUMPRODUCT(('1.論文等'!$O$11:$O$9998="D.機関誌論文")*('1.論文等'!$B$11:$B$9998&gt;'1.論文等'!$E$2)*('1.論文等'!$B$11:$B$9998&lt;='1.論文等'!$C$2))+SUMPRODUCT(('1.論文等'!$O$11:$O$9998="E.著書等")*('1.論文等'!$B$11:$B$9998&gt;'1.論文等'!$E$2)*('1.論文等'!$B$11:$B$9998&lt;='1.論文等'!$C$2))+SUMPRODUCT(('1.論文等'!$O$11:$O$9998="F.学術解説等")*('1.論文等'!$B$11:$B$9998&gt;'1.論文等'!$E$2)*('1.論文等'!$B$11:$B$9998&lt;='1.論文等'!$C$2))+SUMPRODUCT(('1.論文等'!$O$11:$O$9998="G.一般口頭発表")*('1.論文等'!$B$11:$B$9998&gt;'1.論文等'!$E$2)*('1.論文等'!$B$11:$B$9998&lt;='1.論文等'!$C$2))+SUMPRODUCT(('1.論文等'!$O$11:$O$9998="H.その他資料")*('1.論文等'!$B$11:$B$9998&gt;'1.論文等'!$E$2)*('1.論文等'!$B$11:$B$9998&lt;='1.論文等'!$C$2))</f>
        <v>0</v>
      </c>
      <c r="E7" s="120" t="s">
        <v>218</v>
      </c>
      <c r="F7" s="114"/>
      <c r="G7" s="113"/>
      <c r="H7" s="113"/>
      <c r="I7" s="113"/>
      <c r="J7" s="113"/>
      <c r="L7" s="105"/>
    </row>
    <row r="8" spans="1:12" ht="18" customHeight="1" x14ac:dyDescent="0.2">
      <c r="A8" s="113"/>
      <c r="B8" s="117" t="s">
        <v>211</v>
      </c>
      <c r="C8" s="118" cm="1">
        <f t="array" ref="C8">SUMPRODUCT(('2.標準化'!$O$5:$O$9999="I.標準化提案")*('2.標準化'!$B$5:$B$9999&lt;&gt;"")*('2.標準化'!$B$5:$B$9999&lt;='1.論文等'!$C$2))+SUMPRODUCT(('2.標準化'!$O$5:$O$9999="J.標準化採択")*('2.標準化'!$B$5:$B$9999&lt;&gt;"")*('2.標準化'!$B$5:$B$9999&lt;='1.論文等'!$C$2))</f>
        <v>0</v>
      </c>
      <c r="D8" s="115" cm="1">
        <f t="array" ref="D8">SUMPRODUCT(('2.標準化'!$O$5:$O$9999="I.標準化提案")*('2.標準化'!$B$5:$B$9999&gt;'1.論文等'!$E$2)*('2.標準化'!$B$5:$B$9999&lt;='1.論文等'!$C$2))+SUMPRODUCT(('2.標準化'!$O$5:$O$9999="J.標準化採択")*('2.標準化'!$B$5:$B$9999&gt;'1.論文等'!$E$2)*('2.標準化'!$B$5:$B$9999&lt;='1.論文等'!$C$2))</f>
        <v>0</v>
      </c>
      <c r="E8" s="119" t="s">
        <v>213</v>
      </c>
      <c r="F8" s="114"/>
      <c r="G8" s="113"/>
      <c r="H8" s="113"/>
      <c r="I8" s="113"/>
      <c r="J8" s="113"/>
      <c r="L8" s="105"/>
    </row>
    <row r="9" spans="1:12" ht="18" customHeight="1" x14ac:dyDescent="0.2">
      <c r="A9" s="113"/>
      <c r="B9" s="121" t="s">
        <v>89</v>
      </c>
      <c r="C9" s="118" cm="1">
        <f t="array" ref="C9">SUMPRODUCT(('3.成果発信'!$O$5:$O$9999="K.プレスリリース")*('3.成果発信'!$B$5:$B$9999&lt;&gt;"")*('3.成果発信'!$B$5:$B$9999&lt;='1.論文等'!$C$2))+SUMPRODUCT(('3.成果発信'!$O$5:$O$9999="L.報道")*('3.成果発信'!$B$5:$B$9999&lt;&gt;"")*('3.成果発信'!$B$5:$B$9999&lt;='1.論文等'!$C$2))</f>
        <v>0</v>
      </c>
      <c r="D9" s="115" cm="1">
        <f t="array" ref="D9">SUMPRODUCT(('3.成果発信'!$O$5:$O$9999="K.プレスリリース")*('3.成果発信'!$B$5:$B$9999&gt;'1.論文等'!$E$2)*('3.成果発信'!$B$5:$B$9999&lt;='1.論文等'!$C$2))+SUMPRODUCT(('3.成果発信'!$O$5:$O$9999="L.報道")*('3.成果発信'!$B$5:$B$9999&gt;'1.論文等'!$E$2)*('3.成果発信'!$B$5:$B$9999&lt;='1.論文等'!$C$2))</f>
        <v>0</v>
      </c>
      <c r="E9" s="119" t="s">
        <v>93</v>
      </c>
      <c r="F9" s="114"/>
      <c r="G9" s="113"/>
      <c r="H9" s="113"/>
      <c r="I9" s="113"/>
      <c r="J9" s="113"/>
      <c r="L9" s="105"/>
    </row>
    <row r="10" spans="1:12" ht="18" customHeight="1" x14ac:dyDescent="0.2">
      <c r="A10" s="113"/>
      <c r="B10" s="117" t="s">
        <v>90</v>
      </c>
      <c r="C10" s="118" cm="1">
        <f t="array" ref="C10">SUMPRODUCT(('3.成果発信'!$O$5:$O$9999="M.展示会")*('3.成果発信'!$B$5:$B$9999&lt;&gt;"")*('3.成果発信'!$B$5:$B$9999&lt;='1.論文等'!$C$2))</f>
        <v>0</v>
      </c>
      <c r="D10" s="115" cm="1">
        <f t="array" ref="D10">SUMPRODUCT(('3.成果発信'!$O$5:$O$9999="M.展示会")*('3.成果発信'!$B$5:$B$9999&gt;'1.論文等'!$E$2)*('3.成果発信'!$B$5:$B$9999&lt;='1.論文等'!$C$2))</f>
        <v>0</v>
      </c>
      <c r="E10" s="119" t="s">
        <v>94</v>
      </c>
      <c r="F10" s="114"/>
      <c r="G10" s="113"/>
      <c r="H10" s="113"/>
      <c r="I10" s="113"/>
      <c r="J10" s="113"/>
      <c r="L10" s="105"/>
    </row>
    <row r="11" spans="1:12" ht="18" customHeight="1" x14ac:dyDescent="0.2">
      <c r="A11" s="113"/>
      <c r="B11" s="117" t="s">
        <v>110</v>
      </c>
      <c r="C11" s="118" cm="1">
        <f t="array" ref="C11">SUMPRODUCT(('4.表彰・受賞'!$O$5:$O$9999="N.受賞")*('4.表彰・受賞'!$B$5:$B$9999&lt;&gt;"")*('4.表彰・受賞'!$B$5:$B$9999&lt;='1.論文等'!$C$2))+SUMPRODUCT(('4.表彰・受賞'!$O$5:$O$9999="O.表彰")*('4.表彰・受賞'!$B$5:$B$9999&lt;&gt;"")*('4.表彰・受賞'!$B$5:$B$9999&lt;='1.論文等'!$C$2))</f>
        <v>0</v>
      </c>
      <c r="D11" s="115" cm="1">
        <f t="array" ref="D11">SUMPRODUCT(('4.表彰・受賞'!$O$5:$O$9999="N.受賞")*('4.表彰・受賞'!$B$5:$B$9999&gt;'1.論文等'!$E$2)*('4.表彰・受賞'!$B$5:$B$9999&lt;='1.論文等'!$C$2))+SUMPRODUCT(('4.表彰・受賞'!$O$5:$O$9999="O.表彰")*('4.表彰・受賞'!$B$5:$B$9999&gt;'1.論文等'!$E$2)*('4.表彰・受賞'!$B$5:$B$9999&lt;='1.論文等'!$C$2))</f>
        <v>0</v>
      </c>
      <c r="E11" s="119" t="s">
        <v>111</v>
      </c>
      <c r="F11" s="114"/>
      <c r="G11" s="113"/>
      <c r="H11" s="113"/>
      <c r="I11" s="113"/>
      <c r="J11" s="113"/>
      <c r="L11" s="105"/>
    </row>
    <row r="12" spans="1:12" ht="18" customHeight="1" x14ac:dyDescent="0.2">
      <c r="A12" s="113"/>
      <c r="B12" s="122" t="s">
        <v>212</v>
      </c>
      <c r="C12" s="118" cm="1">
        <f t="array" ref="C12">SUMPRODUCT(('4.表彰・受賞'!$O$5:$O$9999="P.成果の実施")*('4.表彰・受賞'!$B$5:$B$9999&lt;&gt;"")*('4.表彰・受賞'!$B$5:$B$9999&lt;='1.論文等'!$C$2))+SUMPRODUCT(('4.表彰・受賞'!$O$5:$O$9999="Q.その他")*('4.表彰・受賞'!$B$5:$B$9999&lt;&gt;"")*('4.表彰・受賞'!$B$5:$B$9999&lt;='1.論文等'!$C$2))</f>
        <v>0</v>
      </c>
      <c r="D12" s="123" cm="1">
        <f t="array" ref="D12">SUMPRODUCT(('4.表彰・受賞'!$O$5:$O$9999="P.成果の実施")*('4.表彰・受賞'!$B$5:$B$9999&gt;'1.論文等'!$E$2)*('4.表彰・受賞'!$B$5:$B$9999&lt;='1.論文等'!$C$2))+SUMPRODUCT(('4.表彰・受賞'!$O$5:$O$9999="Q.その他")*('4.表彰・受賞'!$B$5:$B$9999&gt;'1.論文等'!$E$2)*('4.表彰・受賞'!$B$5:$B$9999&lt;='1.論文等'!$C$2))</f>
        <v>0</v>
      </c>
      <c r="E12" s="119" t="s">
        <v>214</v>
      </c>
      <c r="F12" s="116"/>
      <c r="G12" s="124"/>
      <c r="H12" s="124"/>
      <c r="I12" s="124"/>
      <c r="J12" s="124"/>
      <c r="L12" s="105"/>
    </row>
    <row r="13" spans="1:12" ht="18" customHeight="1" x14ac:dyDescent="0.2">
      <c r="A13" s="113"/>
      <c r="B13" s="112"/>
      <c r="C13" s="113"/>
      <c r="D13" s="113"/>
      <c r="E13" s="113"/>
      <c r="F13" s="116"/>
      <c r="G13" s="124"/>
      <c r="H13" s="124"/>
      <c r="I13" s="124"/>
      <c r="J13" s="124"/>
      <c r="L13" s="105"/>
    </row>
    <row r="14" spans="1:12" ht="18" customHeight="1" x14ac:dyDescent="0.2">
      <c r="A14" s="111" t="s">
        <v>294</v>
      </c>
      <c r="B14" s="113"/>
      <c r="C14" s="125"/>
      <c r="D14" s="125"/>
      <c r="E14" s="125"/>
      <c r="F14" s="113"/>
      <c r="G14" s="113"/>
      <c r="H14" s="113"/>
      <c r="I14" s="113"/>
      <c r="J14" s="126"/>
      <c r="L14" s="105"/>
    </row>
    <row r="15" spans="1:12" ht="18" customHeight="1" x14ac:dyDescent="0.2">
      <c r="B15" s="115" t="s">
        <v>127</v>
      </c>
      <c r="C15" s="115" t="s">
        <v>140</v>
      </c>
      <c r="D15" s="127"/>
      <c r="E15" s="128"/>
      <c r="L15" s="105"/>
    </row>
    <row r="16" spans="1:12" ht="18" customHeight="1" x14ac:dyDescent="0.2">
      <c r="B16" s="129" t="s">
        <v>71</v>
      </c>
      <c r="C16" s="130" cm="1">
        <f t="array" ref="C16">SUMPRODUCT(('1.論文等'!$O$11:$O$9998="A.研究論文")*('1.論文等'!$B$11:$B$9998&lt;&gt;"")*('1.論文等'!$B$11:$B$9998&lt;='1.論文等'!$C$2))</f>
        <v>0</v>
      </c>
      <c r="D16" s="127"/>
      <c r="E16" s="128"/>
      <c r="L16" s="105"/>
    </row>
    <row r="17" spans="2:12" ht="18" customHeight="1" x14ac:dyDescent="0.2">
      <c r="B17" s="129" t="s">
        <v>20</v>
      </c>
      <c r="C17" s="130" cm="1">
        <f t="array" ref="C17">SUMPRODUCT(('1.論文等'!$O$11:$O$9998="B.小論文")*('1.論文等'!$B$11:$B$9998&lt;&gt;"")*('1.論文等'!$B$11:$B$9998&lt;='1.論文等'!$C$2))</f>
        <v>0</v>
      </c>
      <c r="D17" s="127"/>
      <c r="E17" s="128"/>
      <c r="L17" s="105"/>
    </row>
    <row r="18" spans="2:12" ht="18" customHeight="1" x14ac:dyDescent="0.2">
      <c r="B18" s="129" t="s">
        <v>209</v>
      </c>
      <c r="C18" s="130" cm="1">
        <f t="array" ref="C18">SUMPRODUCT(('1.論文等'!$O$11:$O$9998="C1.査読付収録論文")*('1.論文等'!$B$11:$B$9998&lt;&gt;"")*('1.論文等'!$B$11:$B$9998&lt;='1.論文等'!$C$2))</f>
        <v>0</v>
      </c>
      <c r="D18" s="131"/>
      <c r="E18" s="128"/>
      <c r="L18" s="105"/>
    </row>
    <row r="19" spans="2:12" ht="18" customHeight="1" x14ac:dyDescent="0.2">
      <c r="B19" s="129" t="s">
        <v>208</v>
      </c>
      <c r="C19" s="130" cm="1">
        <f t="array" ref="C19">SUMPRODUCT(('1.論文等'!$O$11:$O$9998="C2.収録論文")*('1.論文等'!$B$11:$B$9998&lt;&gt;"")*('1.論文等'!$B$11:$B$9998&lt;='1.論文等'!$C$2))</f>
        <v>0</v>
      </c>
      <c r="D19" s="131"/>
      <c r="E19" s="128"/>
      <c r="L19" s="105"/>
    </row>
    <row r="20" spans="2:12" ht="18" customHeight="1" x14ac:dyDescent="0.2">
      <c r="B20" s="129" t="s">
        <v>49</v>
      </c>
      <c r="C20" s="130" cm="1">
        <f t="array" ref="C20">SUMPRODUCT(('1.論文等'!$O$11:$O$9998="D.機関誌論文")*('1.論文等'!$B$11:$B$9998&lt;&gt;"")*('1.論文等'!$B$11:$B$9998&lt;='1.論文等'!$C$2))</f>
        <v>0</v>
      </c>
      <c r="D20" s="127"/>
      <c r="E20" s="128"/>
      <c r="L20" s="105"/>
    </row>
    <row r="21" spans="2:12" ht="18" customHeight="1" x14ac:dyDescent="0.2">
      <c r="B21" s="129" t="s">
        <v>77</v>
      </c>
      <c r="C21" s="130" cm="1">
        <f t="array" ref="C21">SUMPRODUCT(('1.論文等'!$O$11:$O$9998="E.著書等")*('1.論文等'!$B$11:$B$9998&lt;&gt;"")*('1.論文等'!$B$11:$B$9998&lt;='1.論文等'!$C$2))</f>
        <v>0</v>
      </c>
      <c r="D21" s="127"/>
      <c r="E21" s="128"/>
      <c r="L21" s="105"/>
    </row>
    <row r="22" spans="2:12" ht="18" customHeight="1" x14ac:dyDescent="0.2">
      <c r="B22" s="129" t="s">
        <v>78</v>
      </c>
      <c r="C22" s="130" cm="1">
        <f t="array" ref="C22">SUMPRODUCT(('1.論文等'!$O$11:$O$9998="F.学術解説等")*('1.論文等'!$B$11:$B$9998&lt;&gt;"")*('1.論文等'!$B$11:$B$9998&lt;='1.論文等'!$C$2))</f>
        <v>0</v>
      </c>
      <c r="D22" s="127"/>
      <c r="E22" s="128"/>
      <c r="L22" s="105"/>
    </row>
    <row r="23" spans="2:12" ht="18" customHeight="1" x14ac:dyDescent="0.2">
      <c r="B23" s="129" t="s">
        <v>17</v>
      </c>
      <c r="C23" s="130" cm="1">
        <f t="array" ref="C23">SUMPRODUCT(('1.論文等'!$O$11:$O$9998="G.一般口頭発表")*('1.論文等'!$B$11:$B$9998&lt;&gt;"")*('1.論文等'!$B$11:$B$9998&lt;='1.論文等'!$C$2))</f>
        <v>0</v>
      </c>
      <c r="D23" s="127"/>
      <c r="E23" s="128"/>
      <c r="L23" s="105"/>
    </row>
    <row r="24" spans="2:12" ht="18" customHeight="1" x14ac:dyDescent="0.2">
      <c r="B24" s="129" t="s">
        <v>86</v>
      </c>
      <c r="C24" s="130" cm="1">
        <f t="array" ref="C24">SUMPRODUCT(('1.論文等'!$O$11:$O$9998="H.その他資料")*('1.論文等'!$B$11:$B$9998&lt;&gt;"")*('1.論文等'!$B$11:$B$9998&lt;='1.論文等'!$C$2))</f>
        <v>0</v>
      </c>
      <c r="D24" s="127"/>
      <c r="E24" s="128"/>
      <c r="L24" s="105"/>
    </row>
    <row r="25" spans="2:12" ht="18" customHeight="1" x14ac:dyDescent="0.2">
      <c r="B25" s="129" t="s">
        <v>68</v>
      </c>
      <c r="C25" s="130" cm="1">
        <f t="array" ref="C25">SUMPRODUCT(('2.標準化'!$O$5:$O$9999="I.標準化提案")*('2.標準化'!$B$5:$B$9999&lt;&gt;"")*('2.標準化'!$B$5:$B$9999&lt;='1.論文等'!$C$2))</f>
        <v>0</v>
      </c>
      <c r="D25" s="127"/>
      <c r="E25" s="128"/>
      <c r="L25" s="105"/>
    </row>
    <row r="26" spans="2:12" ht="18" customHeight="1" x14ac:dyDescent="0.2">
      <c r="B26" s="129" t="s">
        <v>79</v>
      </c>
      <c r="C26" s="130" cm="1">
        <f t="array" ref="C26">SUMPRODUCT(('2.標準化'!$O$5:$O$9999="J.標準化採択")*('2.標準化'!$B$5:$B$9999&lt;&gt;"")*('2.標準化'!$B$5:$B$9999&lt;='1.論文等'!$C$2))</f>
        <v>0</v>
      </c>
      <c r="D26" s="127"/>
      <c r="E26" s="128"/>
      <c r="L26" s="105"/>
    </row>
    <row r="27" spans="2:12" ht="18" customHeight="1" x14ac:dyDescent="0.2">
      <c r="B27" s="129" t="s">
        <v>14</v>
      </c>
      <c r="C27" s="130" cm="1">
        <f t="array" ref="C27">SUMPRODUCT(('3.成果発信'!$O$5:$O$9999="K.プレスリリース")*('3.成果発信'!$B$5:$B$9999&lt;&gt;"")*('3.成果発信'!$B$5:$B$9999&lt;='1.論文等'!$C$2))</f>
        <v>0</v>
      </c>
      <c r="D27" s="127"/>
      <c r="E27" s="128"/>
      <c r="L27" s="105"/>
    </row>
    <row r="28" spans="2:12" ht="18" customHeight="1" x14ac:dyDescent="0.2">
      <c r="B28" s="129" t="s">
        <v>15</v>
      </c>
      <c r="C28" s="130" cm="1">
        <f t="array" ref="C28">SUMPRODUCT(('3.成果発信'!$O$5:$O$9999="L.報道")*('3.成果発信'!$B$5:$B$9999&lt;&gt;"")*('3.成果発信'!$B$5:$B$9999&lt;='1.論文等'!$C$2))</f>
        <v>0</v>
      </c>
      <c r="D28" s="127"/>
      <c r="E28" s="128"/>
      <c r="L28" s="105"/>
    </row>
    <row r="29" spans="2:12" ht="18" customHeight="1" x14ac:dyDescent="0.2">
      <c r="B29" s="129" t="s">
        <v>52</v>
      </c>
      <c r="C29" s="130" cm="1">
        <f t="array" ref="C29">SUMPRODUCT(('3.成果発信'!$O$5:$O$9999="M.展示会")*('3.成果発信'!$B$5:$B$9999&lt;&gt;"")*('3.成果発信'!$B$5:$B$9999&lt;='1.論文等'!$C$2))</f>
        <v>0</v>
      </c>
      <c r="D29" s="127"/>
      <c r="E29" s="128"/>
      <c r="L29" s="105"/>
    </row>
    <row r="30" spans="2:12" ht="18" customHeight="1" x14ac:dyDescent="0.2">
      <c r="B30" s="129" t="s">
        <v>85</v>
      </c>
      <c r="C30" s="130" cm="1">
        <f t="array" ref="C30">SUMPRODUCT(('4.表彰・受賞'!$O$5:$O$9999="N.受賞")*('4.表彰・受賞'!$B$5:$B$9999&lt;&gt;"")*('4.表彰・受賞'!$B$5:$B$9999&lt;='1.論文等'!$C$2))</f>
        <v>0</v>
      </c>
      <c r="D30" s="127"/>
      <c r="E30" s="128"/>
      <c r="L30" s="105"/>
    </row>
    <row r="31" spans="2:12" ht="18" customHeight="1" x14ac:dyDescent="0.2">
      <c r="B31" s="129" t="s">
        <v>84</v>
      </c>
      <c r="C31" s="130" cm="1">
        <f t="array" ref="C31">SUMPRODUCT(('4.表彰・受賞'!$O$5:$O$9999="O.表彰")*('4.表彰・受賞'!$B$5:$B$9999&lt;&gt;"")*('4.表彰・受賞'!$B$5:$B$9999&lt;='1.論文等'!$C$2))</f>
        <v>0</v>
      </c>
      <c r="D31" s="127"/>
      <c r="E31" s="128"/>
      <c r="L31" s="105"/>
    </row>
    <row r="32" spans="2:12" ht="18" customHeight="1" x14ac:dyDescent="0.2">
      <c r="B32" s="129" t="s">
        <v>185</v>
      </c>
      <c r="C32" s="130" cm="1">
        <f t="array" ref="C32">SUMPRODUCT(('4.表彰・受賞'!$O$5:$O$9999="P.成果の実施")*('4.表彰・受賞'!$B$5:$B$9999&lt;&gt;"")*('4.表彰・受賞'!$B$5:$B$9999&lt;='1.論文等'!$C$2))</f>
        <v>0</v>
      </c>
      <c r="D32" s="127"/>
      <c r="E32" s="128"/>
      <c r="L32" s="105"/>
    </row>
    <row r="33" spans="1:12" ht="18" customHeight="1" x14ac:dyDescent="0.2">
      <c r="B33" s="129" t="s">
        <v>190</v>
      </c>
      <c r="C33" s="130" cm="1">
        <f t="array" ref="C33">SUMPRODUCT(('4.表彰・受賞'!$O$5:$O$9999="Q.その他")*('4.表彰・受賞'!$B$5:$B$9999&lt;&gt;"")*('4.表彰・受賞'!$B$5:$B$9999&lt;='1.論文等'!$C$2))</f>
        <v>0</v>
      </c>
      <c r="D33" s="127"/>
      <c r="E33" s="128"/>
      <c r="L33" s="105"/>
    </row>
    <row r="34" spans="1:12" x14ac:dyDescent="0.2">
      <c r="A34" s="111"/>
      <c r="B34" s="113"/>
      <c r="C34" s="125"/>
      <c r="D34" s="125"/>
      <c r="E34" s="125"/>
      <c r="F34" s="113"/>
      <c r="G34" s="113"/>
      <c r="H34" s="113"/>
      <c r="I34" s="113"/>
      <c r="J34" s="126"/>
    </row>
    <row r="35" spans="1:12" x14ac:dyDescent="0.2">
      <c r="B35" s="132"/>
      <c r="C35" s="133"/>
      <c r="D35" s="133"/>
      <c r="E35" s="134"/>
      <c r="F35" s="135"/>
      <c r="G35" s="135"/>
      <c r="H35" s="113"/>
      <c r="I35" s="113"/>
    </row>
  </sheetData>
  <sheetProtection selectLockedCells="1"/>
  <phoneticPr fontId="1"/>
  <dataValidations count="3">
    <dataValidation allowBlank="1" showInputMessage="1" sqref="G5:G11" xr:uid="{00000000-0002-0000-0500-000000000000}"/>
    <dataValidation type="date" errorStyle="warning" imeMode="halfAlpha" allowBlank="1" showInputMessage="1" showErrorMessage="1" errorTitle="日付" error="2010/10/31 の形式で入力してください" sqref="B2:B4 B6:B13" xr:uid="{00000000-0002-0000-0500-000001000000}">
      <formula1>36617</formula1>
      <formula2>43921</formula2>
    </dataValidation>
    <dataValidation type="list" allowBlank="1" showInputMessage="1" showErrorMessage="1" sqref="F2:F4 F12:F13" xr:uid="{00000000-0002-0000-0500-000002000000}">
      <formula1>"A.受賞,B.表彰,C.標準化の採択,D.その他"</formula1>
    </dataValidation>
  </dataValidations>
  <pageMargins left="0.59055118110236227" right="0.59055118110236227" top="0.98425196850393704" bottom="0.78740157480314965" header="0.70866141732283472" footer="0.70866141732283472"/>
  <pageSetup paperSize="9" scale="75" fitToHeight="0" pageOrder="overThenDown" orientation="landscape" r:id="rId1"/>
  <headerFooter alignWithMargins="0">
    <oddFooter>&amp;C－&amp;P－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A6AEA-E144-4E64-8137-0D4216C2EF9D}">
  <sheetPr>
    <tabColor rgb="FFFF0000"/>
    <pageSetUpPr fitToPage="1"/>
  </sheetPr>
  <dimension ref="A1:L11"/>
  <sheetViews>
    <sheetView zoomScale="160" zoomScaleNormal="160" workbookViewId="0">
      <selection activeCell="E11" sqref="E11"/>
    </sheetView>
  </sheetViews>
  <sheetFormatPr defaultColWidth="8.7265625" defaultRowHeight="13" x14ac:dyDescent="0.2"/>
  <cols>
    <col min="1" max="1" width="11" style="102" customWidth="1"/>
    <col min="2" max="16384" width="8.7265625" style="102"/>
  </cols>
  <sheetData>
    <row r="1" spans="1:12" s="99" customFormat="1" ht="15" customHeight="1" x14ac:dyDescent="0.2">
      <c r="A1" s="98" t="s">
        <v>216</v>
      </c>
    </row>
    <row r="2" spans="1:12" s="99" customFormat="1" ht="15" customHeight="1" x14ac:dyDescent="0.2">
      <c r="A2" s="291" t="s">
        <v>306</v>
      </c>
    </row>
    <row r="3" spans="1:12" s="99" customFormat="1" ht="15" customHeight="1" x14ac:dyDescent="0.2">
      <c r="A3" s="291" t="s">
        <v>315</v>
      </c>
    </row>
    <row r="4" spans="1:12" s="99" customFormat="1" ht="15" customHeight="1" x14ac:dyDescent="0.2">
      <c r="A4" s="99" t="s">
        <v>317</v>
      </c>
    </row>
    <row r="5" spans="1:12" s="99" customFormat="1" ht="15" customHeight="1" x14ac:dyDescent="0.2">
      <c r="A5" s="99" t="s">
        <v>316</v>
      </c>
    </row>
    <row r="6" spans="1:12" s="99" customFormat="1" ht="15" customHeight="1" x14ac:dyDescent="0.2">
      <c r="A6" s="100" t="s">
        <v>267</v>
      </c>
      <c r="B6" s="100"/>
      <c r="C6" s="100"/>
      <c r="D6" s="100"/>
      <c r="E6" s="100"/>
      <c r="F6" s="100"/>
      <c r="G6" s="100"/>
      <c r="H6" s="100"/>
      <c r="I6" s="100"/>
      <c r="J6" s="100"/>
      <c r="K6" s="100"/>
      <c r="L6" s="100"/>
    </row>
    <row r="7" spans="1:12" s="99" customFormat="1" ht="15" customHeight="1" x14ac:dyDescent="0.2">
      <c r="A7" s="99" t="s">
        <v>307</v>
      </c>
    </row>
    <row r="8" spans="1:12" s="101" customFormat="1" ht="15" customHeight="1" x14ac:dyDescent="0.2"/>
    <row r="9" spans="1:12" ht="15" customHeight="1" x14ac:dyDescent="0.2">
      <c r="B9" s="103"/>
    </row>
    <row r="10" spans="1:12" ht="15" customHeight="1" x14ac:dyDescent="0.2"/>
    <row r="11" spans="1:12" ht="15" customHeight="1" x14ac:dyDescent="0.2"/>
  </sheetData>
  <protectedRanges>
    <protectedRange sqref="A1" name="範囲1"/>
  </protectedRanges>
  <phoneticPr fontId="1"/>
  <pageMargins left="0.7" right="0.7" top="0.75" bottom="0.75" header="0.3" footer="0.3"/>
  <pageSetup paperSize="9" scale="77"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FFFF00"/>
    <pageSetUpPr fitToPage="1"/>
  </sheetPr>
  <dimension ref="A1:T145"/>
  <sheetViews>
    <sheetView zoomScale="140" zoomScaleNormal="140" zoomScaleSheetLayoutView="90" workbookViewId="0">
      <selection activeCell="C129" sqref="C129"/>
    </sheetView>
  </sheetViews>
  <sheetFormatPr defaultColWidth="9" defaultRowHeight="11" x14ac:dyDescent="0.2"/>
  <cols>
    <col min="1" max="1" width="6.36328125" style="139" customWidth="1"/>
    <col min="2" max="2" width="25.6328125" style="139" customWidth="1"/>
    <col min="3" max="3" width="33.7265625" style="176" customWidth="1"/>
    <col min="4" max="4" width="12.26953125" style="176" customWidth="1"/>
    <col min="5" max="5" width="10.08984375" style="176" customWidth="1"/>
    <col min="6" max="6" width="10.453125" style="176" bestFit="1" customWidth="1"/>
    <col min="7" max="7" width="13" style="176" customWidth="1"/>
    <col min="8" max="8" width="15.08984375" style="139" customWidth="1"/>
    <col min="9" max="9" width="26.6328125" style="139" customWidth="1"/>
    <col min="10" max="10" width="19.6328125" style="139" customWidth="1"/>
    <col min="11" max="11" width="34.6328125" style="139" customWidth="1"/>
    <col min="12" max="12" width="26.6328125" style="139" customWidth="1"/>
    <col min="13" max="13" width="8.08984375" style="156" customWidth="1"/>
    <col min="14" max="16384" width="9" style="139"/>
  </cols>
  <sheetData>
    <row r="1" spans="1:13" ht="18.75" customHeight="1" x14ac:dyDescent="0.25">
      <c r="A1" s="303" t="str">
        <f>'2.標準化'!A1</f>
        <v>様式１９－２（第３０条関係）　別紙２</v>
      </c>
      <c r="B1" s="303"/>
      <c r="C1" s="299" t="str">
        <f>'2.標準化'!C1</f>
        <v>外部発表一覧表</v>
      </c>
      <c r="D1" s="299"/>
      <c r="E1" s="299"/>
      <c r="F1" s="299"/>
      <c r="G1" s="299"/>
      <c r="H1" s="299"/>
      <c r="I1" s="299"/>
      <c r="J1" s="299"/>
      <c r="K1" s="299"/>
      <c r="L1" s="1"/>
      <c r="M1" s="138"/>
    </row>
    <row r="2" spans="1:13" x14ac:dyDescent="0.2">
      <c r="A2" s="140"/>
      <c r="B2" s="141" t="s">
        <v>318</v>
      </c>
      <c r="C2" s="142">
        <v>45382</v>
      </c>
      <c r="D2" s="7">
        <f>IF(MONTH(C2)&lt;6,YEAR(C2)-1,YEAR(C2))</f>
        <v>2023</v>
      </c>
      <c r="E2" s="143">
        <f>DATEVALUE(TEXT($D$2,"0")&amp;"/3/31")</f>
        <v>45016</v>
      </c>
      <c r="F2" s="144"/>
      <c r="G2" s="144"/>
      <c r="H2" s="140"/>
      <c r="I2" s="140"/>
      <c r="J2" s="141"/>
      <c r="K2" s="145"/>
      <c r="L2" s="146"/>
      <c r="M2" s="147"/>
    </row>
    <row r="3" spans="1:13" ht="13" x14ac:dyDescent="0.2">
      <c r="A3" s="140"/>
      <c r="B3" s="148" t="s">
        <v>308</v>
      </c>
      <c r="C3" s="149" t="s">
        <v>95</v>
      </c>
      <c r="D3" s="149"/>
      <c r="E3" s="149"/>
      <c r="F3" s="149"/>
      <c r="G3" s="149"/>
      <c r="H3" s="150"/>
      <c r="I3" s="150"/>
      <c r="J3" s="145"/>
      <c r="K3" s="145"/>
      <c r="L3" s="146"/>
      <c r="M3" s="138"/>
    </row>
    <row r="4" spans="1:13" ht="13" x14ac:dyDescent="0.2">
      <c r="A4" s="140"/>
      <c r="B4" s="151" t="s">
        <v>270</v>
      </c>
      <c r="C4" s="152" t="s">
        <v>226</v>
      </c>
      <c r="D4" s="153"/>
      <c r="E4" s="153"/>
      <c r="F4" s="154"/>
      <c r="G4" s="154"/>
      <c r="H4" s="155"/>
      <c r="I4" s="155"/>
      <c r="J4" s="145"/>
      <c r="K4" s="145"/>
      <c r="L4" s="146"/>
    </row>
    <row r="5" spans="1:13" ht="13" x14ac:dyDescent="0.2">
      <c r="A5" s="140"/>
      <c r="B5" s="141" t="s">
        <v>263</v>
      </c>
      <c r="C5" s="157" t="s">
        <v>196</v>
      </c>
      <c r="D5" s="145"/>
      <c r="E5" s="145"/>
      <c r="F5" s="145"/>
      <c r="G5" s="145"/>
      <c r="H5" s="158"/>
      <c r="I5" s="158"/>
      <c r="J5" s="140"/>
      <c r="K5" s="140"/>
      <c r="L5" s="140"/>
    </row>
    <row r="6" spans="1:13" ht="13" x14ac:dyDescent="0.2">
      <c r="A6" s="140"/>
      <c r="B6" s="146"/>
      <c r="C6" s="146"/>
      <c r="D6" s="145"/>
      <c r="E6" s="158"/>
      <c r="F6" s="158"/>
      <c r="G6" s="158"/>
      <c r="H6" s="158"/>
      <c r="I6" s="158"/>
      <c r="J6" s="140"/>
      <c r="K6" s="140"/>
      <c r="L6" s="140"/>
    </row>
    <row r="7" spans="1:13" x14ac:dyDescent="0.2">
      <c r="A7" s="140"/>
      <c r="B7" s="140"/>
      <c r="C7" s="144"/>
      <c r="D7" s="144"/>
      <c r="E7" s="144"/>
      <c r="F7" s="144"/>
      <c r="G7" s="144"/>
      <c r="H7" s="140"/>
      <c r="I7" s="140"/>
      <c r="J7" s="140"/>
      <c r="K7" s="140"/>
      <c r="L7" s="140"/>
    </row>
    <row r="8" spans="1:13" x14ac:dyDescent="0.2">
      <c r="A8" s="159" t="s">
        <v>217</v>
      </c>
      <c r="B8" s="140"/>
      <c r="C8" s="144"/>
      <c r="D8" s="144"/>
      <c r="E8" s="144"/>
      <c r="F8" s="144"/>
      <c r="G8" s="144"/>
      <c r="H8" s="140"/>
      <c r="I8" s="140"/>
      <c r="J8" s="140"/>
      <c r="K8" s="140"/>
      <c r="L8" s="140"/>
    </row>
    <row r="9" spans="1:13" ht="15" customHeight="1" thickBot="1" x14ac:dyDescent="0.25">
      <c r="A9" s="159"/>
      <c r="B9" s="140"/>
      <c r="C9" s="144"/>
      <c r="D9" s="144"/>
      <c r="E9" s="160"/>
      <c r="F9" s="160"/>
      <c r="G9" s="160"/>
      <c r="H9" s="140"/>
      <c r="I9" s="140"/>
      <c r="J9" s="140"/>
      <c r="K9" s="140"/>
      <c r="L9" s="140"/>
    </row>
    <row r="10" spans="1:13" ht="15" customHeight="1" thickBot="1" x14ac:dyDescent="0.25">
      <c r="A10" s="159"/>
      <c r="B10" s="140"/>
      <c r="C10" s="144"/>
      <c r="D10" s="144"/>
      <c r="E10" s="309" t="s">
        <v>282</v>
      </c>
      <c r="F10" s="310"/>
      <c r="G10" s="311"/>
      <c r="H10" s="140"/>
      <c r="I10" s="140"/>
      <c r="J10" s="140"/>
      <c r="K10" s="140"/>
      <c r="L10" s="140"/>
    </row>
    <row r="11" spans="1:13" s="166" customFormat="1" ht="22.5" customHeight="1" thickBot="1" x14ac:dyDescent="0.25">
      <c r="A11" s="161" t="s">
        <v>0</v>
      </c>
      <c r="B11" s="162" t="s">
        <v>2</v>
      </c>
      <c r="C11" s="162" t="s">
        <v>1</v>
      </c>
      <c r="D11" s="163" t="s">
        <v>114</v>
      </c>
      <c r="E11" s="163" t="s">
        <v>136</v>
      </c>
      <c r="F11" s="163" t="s">
        <v>126</v>
      </c>
      <c r="G11" s="163" t="s">
        <v>146</v>
      </c>
      <c r="H11" s="162" t="s">
        <v>127</v>
      </c>
      <c r="I11" s="162" t="s">
        <v>3</v>
      </c>
      <c r="J11" s="162" t="s">
        <v>139</v>
      </c>
      <c r="K11" s="163" t="s">
        <v>274</v>
      </c>
      <c r="L11" s="164" t="s">
        <v>165</v>
      </c>
      <c r="M11" s="165"/>
    </row>
    <row r="12" spans="1:13" s="176" customFormat="1" ht="12.75" customHeight="1" thickTop="1" x14ac:dyDescent="0.2">
      <c r="A12" s="167">
        <v>1</v>
      </c>
      <c r="B12" s="168">
        <v>43962</v>
      </c>
      <c r="C12" s="169" t="s">
        <v>16</v>
      </c>
      <c r="D12" s="170" t="s">
        <v>116</v>
      </c>
      <c r="E12" s="171"/>
      <c r="F12" s="171" t="s">
        <v>151</v>
      </c>
      <c r="G12" s="171" t="s">
        <v>151</v>
      </c>
      <c r="H12" s="172" t="s">
        <v>202</v>
      </c>
      <c r="I12" s="172" t="s">
        <v>96</v>
      </c>
      <c r="J12" s="172" t="s">
        <v>97</v>
      </c>
      <c r="K12" s="173" t="s">
        <v>18</v>
      </c>
      <c r="L12" s="174"/>
      <c r="M12" s="175"/>
    </row>
    <row r="13" spans="1:13" s="176" customFormat="1" ht="39" customHeight="1" x14ac:dyDescent="0.2">
      <c r="A13" s="177">
        <v>2</v>
      </c>
      <c r="B13" s="178">
        <v>44042</v>
      </c>
      <c r="C13" s="179" t="s">
        <v>19</v>
      </c>
      <c r="D13" s="180" t="s">
        <v>264</v>
      </c>
      <c r="E13" s="171" t="s">
        <v>151</v>
      </c>
      <c r="F13" s="171" t="s">
        <v>151</v>
      </c>
      <c r="G13" s="171"/>
      <c r="H13" s="181" t="s">
        <v>20</v>
      </c>
      <c r="I13" s="181" t="s">
        <v>31</v>
      </c>
      <c r="J13" s="181"/>
      <c r="K13" s="180" t="s">
        <v>169</v>
      </c>
      <c r="L13" s="182" t="s">
        <v>175</v>
      </c>
      <c r="M13" s="175"/>
    </row>
    <row r="14" spans="1:13" s="176" customFormat="1" ht="19.5" customHeight="1" x14ac:dyDescent="0.2">
      <c r="A14" s="177">
        <v>3</v>
      </c>
      <c r="B14" s="178">
        <v>44058</v>
      </c>
      <c r="C14" s="179" t="s">
        <v>22</v>
      </c>
      <c r="D14" s="180" t="s">
        <v>118</v>
      </c>
      <c r="E14" s="171"/>
      <c r="F14" s="171"/>
      <c r="G14" s="171" t="s">
        <v>151</v>
      </c>
      <c r="H14" s="181" t="s">
        <v>201</v>
      </c>
      <c r="I14" s="181" t="s">
        <v>98</v>
      </c>
      <c r="J14" s="181" t="s">
        <v>164</v>
      </c>
      <c r="K14" s="180" t="s">
        <v>174</v>
      </c>
      <c r="L14" s="182"/>
      <c r="M14" s="175"/>
    </row>
    <row r="15" spans="1:13" s="176" customFormat="1" ht="22" x14ac:dyDescent="0.2">
      <c r="A15" s="177">
        <v>4</v>
      </c>
      <c r="B15" s="178">
        <v>44454</v>
      </c>
      <c r="C15" s="179" t="s">
        <v>158</v>
      </c>
      <c r="D15" s="180" t="s">
        <v>117</v>
      </c>
      <c r="E15" s="171" t="s">
        <v>151</v>
      </c>
      <c r="F15" s="171" t="s">
        <v>151</v>
      </c>
      <c r="G15" s="171"/>
      <c r="H15" s="181" t="s">
        <v>21</v>
      </c>
      <c r="I15" s="181" t="s">
        <v>99</v>
      </c>
      <c r="J15" s="181"/>
      <c r="K15" s="180" t="s">
        <v>170</v>
      </c>
      <c r="L15" s="182"/>
      <c r="M15" s="175"/>
    </row>
    <row r="16" spans="1:13" s="176" customFormat="1" ht="19.5" customHeight="1" x14ac:dyDescent="0.2">
      <c r="A16" s="177">
        <v>5</v>
      </c>
      <c r="B16" s="178">
        <v>44517</v>
      </c>
      <c r="C16" s="179" t="s">
        <v>32</v>
      </c>
      <c r="D16" s="180" t="s">
        <v>113</v>
      </c>
      <c r="E16" s="171" t="s">
        <v>151</v>
      </c>
      <c r="F16" s="171"/>
      <c r="G16" s="171"/>
      <c r="H16" s="181" t="s">
        <v>49</v>
      </c>
      <c r="I16" s="181" t="s">
        <v>238</v>
      </c>
      <c r="J16" s="181"/>
      <c r="K16" s="180" t="s">
        <v>244</v>
      </c>
      <c r="L16" s="182"/>
      <c r="M16" s="175"/>
    </row>
    <row r="17" spans="1:15" s="176" customFormat="1" ht="44" x14ac:dyDescent="0.2">
      <c r="A17" s="177">
        <v>6</v>
      </c>
      <c r="B17" s="178">
        <v>44571</v>
      </c>
      <c r="C17" s="179" t="s">
        <v>48</v>
      </c>
      <c r="D17" s="180"/>
      <c r="E17" s="171"/>
      <c r="F17" s="171"/>
      <c r="G17" s="171" t="s">
        <v>151</v>
      </c>
      <c r="H17" s="181" t="s">
        <v>47</v>
      </c>
      <c r="I17" s="181" t="s">
        <v>239</v>
      </c>
      <c r="J17" s="181"/>
      <c r="K17" s="180" t="s">
        <v>120</v>
      </c>
      <c r="L17" s="182"/>
      <c r="M17" s="175"/>
    </row>
    <row r="18" spans="1:15" s="176" customFormat="1" ht="19.5" customHeight="1" x14ac:dyDescent="0.2">
      <c r="A18" s="177">
        <v>7</v>
      </c>
      <c r="B18" s="178">
        <v>44683</v>
      </c>
      <c r="C18" s="179" t="s">
        <v>100</v>
      </c>
      <c r="D18" s="180" t="s">
        <v>112</v>
      </c>
      <c r="E18" s="171" t="s">
        <v>151</v>
      </c>
      <c r="F18" s="171"/>
      <c r="G18" s="171" t="s">
        <v>151</v>
      </c>
      <c r="H18" s="181" t="s">
        <v>17</v>
      </c>
      <c r="I18" s="181" t="s">
        <v>69</v>
      </c>
      <c r="J18" s="181" t="s">
        <v>70</v>
      </c>
      <c r="K18" s="180" t="s">
        <v>171</v>
      </c>
      <c r="L18" s="182"/>
      <c r="M18" s="175"/>
    </row>
    <row r="19" spans="1:15" s="176" customFormat="1" ht="19.5" customHeight="1" x14ac:dyDescent="0.2">
      <c r="A19" s="177">
        <v>8</v>
      </c>
      <c r="B19" s="178"/>
      <c r="C19" s="179"/>
      <c r="D19" s="180"/>
      <c r="E19" s="171"/>
      <c r="F19" s="171"/>
      <c r="G19" s="171"/>
      <c r="H19" s="181"/>
      <c r="I19" s="181"/>
      <c r="J19" s="181"/>
      <c r="K19" s="180"/>
      <c r="L19" s="183"/>
      <c r="M19" s="175"/>
    </row>
    <row r="20" spans="1:15" s="176" customFormat="1" x14ac:dyDescent="0.2">
      <c r="A20" s="177">
        <v>9</v>
      </c>
      <c r="B20" s="178"/>
      <c r="C20" s="181"/>
      <c r="D20" s="180"/>
      <c r="E20" s="171"/>
      <c r="F20" s="171"/>
      <c r="G20" s="171"/>
      <c r="H20" s="181"/>
      <c r="I20" s="181"/>
      <c r="J20" s="181"/>
      <c r="K20" s="180"/>
      <c r="L20" s="182"/>
      <c r="M20" s="175"/>
    </row>
    <row r="21" spans="1:15" s="176" customFormat="1" x14ac:dyDescent="0.2">
      <c r="A21" s="177">
        <v>10</v>
      </c>
      <c r="B21" s="178"/>
      <c r="C21" s="184"/>
      <c r="D21" s="185"/>
      <c r="E21" s="171"/>
      <c r="F21" s="171"/>
      <c r="G21" s="171"/>
      <c r="H21" s="181"/>
      <c r="I21" s="184"/>
      <c r="J21" s="184"/>
      <c r="K21" s="185"/>
      <c r="L21" s="186"/>
      <c r="M21" s="175"/>
    </row>
    <row r="22" spans="1:15" s="176" customFormat="1" ht="11.5" thickBot="1" x14ac:dyDescent="0.25">
      <c r="A22" s="187">
        <v>11</v>
      </c>
      <c r="B22" s="188"/>
      <c r="C22" s="189"/>
      <c r="D22" s="190"/>
      <c r="E22" s="191"/>
      <c r="F22" s="191"/>
      <c r="G22" s="191"/>
      <c r="H22" s="189"/>
      <c r="I22" s="189"/>
      <c r="J22" s="189"/>
      <c r="K22" s="190"/>
      <c r="L22" s="192"/>
      <c r="M22" s="175"/>
      <c r="O22" s="193"/>
    </row>
    <row r="23" spans="1:15" s="176" customFormat="1" x14ac:dyDescent="0.2">
      <c r="A23" s="144"/>
      <c r="B23" s="144"/>
      <c r="C23" s="144"/>
      <c r="D23" s="144"/>
      <c r="E23" s="144"/>
      <c r="F23" s="144"/>
      <c r="G23" s="144"/>
      <c r="H23" s="144"/>
      <c r="I23" s="144"/>
      <c r="J23" s="144"/>
      <c r="K23" s="144"/>
      <c r="L23" s="144"/>
      <c r="M23" s="175"/>
      <c r="O23" s="193"/>
    </row>
    <row r="24" spans="1:15" ht="11.5" thickBot="1" x14ac:dyDescent="0.25">
      <c r="A24" s="159" t="s">
        <v>10</v>
      </c>
      <c r="B24" s="140"/>
      <c r="C24" s="140"/>
      <c r="D24" s="140"/>
      <c r="E24" s="140"/>
      <c r="F24" s="140"/>
      <c r="G24" s="140"/>
      <c r="H24" s="140"/>
      <c r="I24" s="140"/>
      <c r="J24" s="140"/>
      <c r="K24" s="140"/>
      <c r="L24" s="140"/>
      <c r="O24" s="194"/>
    </row>
    <row r="25" spans="1:15" ht="15" customHeight="1" thickBot="1" x14ac:dyDescent="0.25">
      <c r="A25" s="159"/>
      <c r="B25" s="140"/>
      <c r="C25" s="144"/>
      <c r="D25" s="144"/>
      <c r="E25" s="309" t="s">
        <v>282</v>
      </c>
      <c r="F25" s="310"/>
      <c r="G25" s="311"/>
      <c r="H25" s="140"/>
      <c r="I25" s="140"/>
      <c r="J25" s="140"/>
      <c r="K25" s="140"/>
      <c r="L25" s="140"/>
    </row>
    <row r="26" spans="1:15" s="166" customFormat="1" ht="24.75" customHeight="1" thickBot="1" x14ac:dyDescent="0.25">
      <c r="A26" s="161" t="s">
        <v>0</v>
      </c>
      <c r="B26" s="162" t="s">
        <v>5</v>
      </c>
      <c r="C26" s="162" t="s">
        <v>8</v>
      </c>
      <c r="D26" s="75"/>
      <c r="E26" s="163" t="str">
        <f>$E$11</f>
        <v>□大</v>
      </c>
      <c r="F26" s="163" t="str">
        <f>$F$11</f>
        <v>AAA</v>
      </c>
      <c r="G26" s="163" t="str">
        <f>$G$11</f>
        <v>△△（株）</v>
      </c>
      <c r="H26" s="162" t="s">
        <v>127</v>
      </c>
      <c r="I26" s="162" t="s">
        <v>229</v>
      </c>
      <c r="J26" s="162" t="s">
        <v>227</v>
      </c>
      <c r="K26" s="163" t="s">
        <v>276</v>
      </c>
      <c r="L26" s="164" t="s">
        <v>166</v>
      </c>
      <c r="M26" s="165"/>
    </row>
    <row r="27" spans="1:15" s="176" customFormat="1" ht="22.5" thickTop="1" x14ac:dyDescent="0.2">
      <c r="A27" s="167">
        <v>1</v>
      </c>
      <c r="B27" s="168">
        <v>44078</v>
      </c>
      <c r="C27" s="169" t="s">
        <v>50</v>
      </c>
      <c r="D27" s="195"/>
      <c r="E27" s="171"/>
      <c r="F27" s="171"/>
      <c r="G27" s="171" t="s">
        <v>151</v>
      </c>
      <c r="H27" s="196" t="s">
        <v>13</v>
      </c>
      <c r="I27" s="172" t="s">
        <v>230</v>
      </c>
      <c r="J27" s="172" t="s">
        <v>234</v>
      </c>
      <c r="K27" s="173" t="s">
        <v>172</v>
      </c>
      <c r="L27" s="174"/>
      <c r="M27" s="175"/>
    </row>
    <row r="28" spans="1:15" s="176" customFormat="1" ht="19.5" customHeight="1" x14ac:dyDescent="0.2">
      <c r="A28" s="177">
        <v>2</v>
      </c>
      <c r="B28" s="178">
        <v>44316</v>
      </c>
      <c r="C28" s="179" t="s">
        <v>243</v>
      </c>
      <c r="D28" s="197"/>
      <c r="E28" s="171"/>
      <c r="F28" s="171" t="s">
        <v>151</v>
      </c>
      <c r="G28" s="171"/>
      <c r="H28" s="196" t="s">
        <v>42</v>
      </c>
      <c r="I28" s="181" t="s">
        <v>231</v>
      </c>
      <c r="J28" s="181" t="s">
        <v>235</v>
      </c>
      <c r="K28" s="180" t="s">
        <v>43</v>
      </c>
      <c r="L28" s="182" t="s">
        <v>176</v>
      </c>
      <c r="M28" s="175"/>
    </row>
    <row r="29" spans="1:15" s="176" customFormat="1" x14ac:dyDescent="0.2">
      <c r="A29" s="177">
        <v>3</v>
      </c>
      <c r="B29" s="178">
        <v>44581</v>
      </c>
      <c r="C29" s="181" t="s">
        <v>247</v>
      </c>
      <c r="D29" s="197"/>
      <c r="E29" s="171"/>
      <c r="F29" s="171"/>
      <c r="G29" s="171"/>
      <c r="H29" s="196" t="s">
        <v>13</v>
      </c>
      <c r="I29" s="181" t="s">
        <v>245</v>
      </c>
      <c r="J29" s="181" t="s">
        <v>233</v>
      </c>
      <c r="K29" s="180" t="s">
        <v>246</v>
      </c>
      <c r="L29" s="182"/>
      <c r="M29" s="175"/>
    </row>
    <row r="30" spans="1:15" s="176" customFormat="1" x14ac:dyDescent="0.2">
      <c r="A30" s="198">
        <v>4</v>
      </c>
      <c r="B30" s="199">
        <v>44673</v>
      </c>
      <c r="C30" s="184" t="s">
        <v>237</v>
      </c>
      <c r="D30" s="200"/>
      <c r="E30" s="201"/>
      <c r="F30" s="201"/>
      <c r="G30" s="201"/>
      <c r="H30" s="202" t="s">
        <v>42</v>
      </c>
      <c r="I30" s="181" t="s">
        <v>232</v>
      </c>
      <c r="J30" s="181" t="s">
        <v>233</v>
      </c>
      <c r="K30" s="180" t="s">
        <v>236</v>
      </c>
      <c r="L30" s="186"/>
      <c r="M30" s="175"/>
    </row>
    <row r="31" spans="1:15" s="176" customFormat="1" ht="11.5" thickBot="1" x14ac:dyDescent="0.25">
      <c r="A31" s="187"/>
      <c r="B31" s="188"/>
      <c r="C31" s="189"/>
      <c r="D31" s="203"/>
      <c r="E31" s="191"/>
      <c r="F31" s="191"/>
      <c r="G31" s="191"/>
      <c r="H31" s="189"/>
      <c r="I31" s="189"/>
      <c r="J31" s="189"/>
      <c r="K31" s="190"/>
      <c r="L31" s="192"/>
      <c r="M31" s="175"/>
      <c r="O31" s="193"/>
    </row>
    <row r="32" spans="1:15" s="176" customFormat="1" x14ac:dyDescent="0.2">
      <c r="A32" s="204"/>
      <c r="B32" s="204"/>
      <c r="C32" s="204"/>
      <c r="D32" s="204"/>
      <c r="E32" s="204"/>
      <c r="F32" s="204"/>
      <c r="G32" s="204"/>
      <c r="H32" s="204"/>
      <c r="I32" s="204"/>
      <c r="J32" s="204"/>
      <c r="K32" s="204"/>
      <c r="L32" s="204"/>
      <c r="M32" s="175"/>
    </row>
    <row r="33" spans="1:15" ht="11.5" thickBot="1" x14ac:dyDescent="0.25">
      <c r="A33" s="159" t="s">
        <v>81</v>
      </c>
      <c r="B33" s="140"/>
      <c r="C33" s="140"/>
      <c r="D33" s="140"/>
      <c r="E33" s="140"/>
      <c r="F33" s="140"/>
      <c r="G33" s="140"/>
      <c r="H33" s="140"/>
      <c r="I33" s="140"/>
      <c r="J33" s="140"/>
      <c r="K33" s="140"/>
      <c r="L33" s="140"/>
    </row>
    <row r="34" spans="1:15" ht="15" customHeight="1" thickBot="1" x14ac:dyDescent="0.25">
      <c r="A34" s="159"/>
      <c r="B34" s="140"/>
      <c r="C34" s="144"/>
      <c r="D34" s="144"/>
      <c r="E34" s="309" t="s">
        <v>282</v>
      </c>
      <c r="F34" s="310"/>
      <c r="G34" s="311"/>
      <c r="H34" s="140"/>
      <c r="I34" s="140"/>
      <c r="J34" s="140"/>
      <c r="K34" s="140"/>
      <c r="L34" s="140"/>
    </row>
    <row r="35" spans="1:15" s="166" customFormat="1" ht="21.75" customHeight="1" thickBot="1" x14ac:dyDescent="0.25">
      <c r="A35" s="161" t="s">
        <v>0</v>
      </c>
      <c r="B35" s="162" t="s">
        <v>5</v>
      </c>
      <c r="C35" s="162" t="s">
        <v>7</v>
      </c>
      <c r="D35" s="75"/>
      <c r="E35" s="163" t="str">
        <f>$E$11</f>
        <v>□大</v>
      </c>
      <c r="F35" s="163" t="str">
        <f>$F$11</f>
        <v>AAA</v>
      </c>
      <c r="G35" s="163" t="str">
        <f>$G$11</f>
        <v>△△（株）</v>
      </c>
      <c r="H35" s="162" t="s">
        <v>127</v>
      </c>
      <c r="I35" s="162" t="s">
        <v>277</v>
      </c>
      <c r="J35" s="162" t="s">
        <v>153</v>
      </c>
      <c r="K35" s="163" t="s">
        <v>279</v>
      </c>
      <c r="L35" s="164" t="s">
        <v>167</v>
      </c>
      <c r="M35" s="165"/>
    </row>
    <row r="36" spans="1:15" s="176" customFormat="1" ht="19.5" customHeight="1" thickTop="1" x14ac:dyDescent="0.2">
      <c r="A36" s="167">
        <v>1</v>
      </c>
      <c r="B36" s="178">
        <v>44014</v>
      </c>
      <c r="C36" s="179" t="s">
        <v>64</v>
      </c>
      <c r="D36" s="205"/>
      <c r="E36" s="171"/>
      <c r="F36" s="171" t="s">
        <v>151</v>
      </c>
      <c r="G36" s="171"/>
      <c r="H36" s="196" t="s">
        <v>14</v>
      </c>
      <c r="I36" s="181" t="s">
        <v>66</v>
      </c>
      <c r="J36" s="181"/>
      <c r="K36" s="180"/>
      <c r="L36" s="182"/>
      <c r="M36" s="175"/>
    </row>
    <row r="37" spans="1:15" s="176" customFormat="1" ht="19.5" customHeight="1" x14ac:dyDescent="0.2">
      <c r="A37" s="177">
        <v>2</v>
      </c>
      <c r="B37" s="178">
        <v>44015</v>
      </c>
      <c r="C37" s="179" t="s">
        <v>64</v>
      </c>
      <c r="D37" s="197"/>
      <c r="E37" s="171"/>
      <c r="F37" s="171" t="s">
        <v>151</v>
      </c>
      <c r="G37" s="171"/>
      <c r="H37" s="196" t="s">
        <v>15</v>
      </c>
      <c r="I37" s="181" t="s">
        <v>101</v>
      </c>
      <c r="J37" s="181" t="s">
        <v>102</v>
      </c>
      <c r="K37" s="180"/>
      <c r="L37" s="182"/>
      <c r="M37" s="175"/>
    </row>
    <row r="38" spans="1:15" s="176" customFormat="1" ht="25.5" customHeight="1" x14ac:dyDescent="0.2">
      <c r="A38" s="177">
        <v>3</v>
      </c>
      <c r="B38" s="178">
        <v>44415</v>
      </c>
      <c r="C38" s="179" t="s">
        <v>67</v>
      </c>
      <c r="D38" s="197"/>
      <c r="E38" s="171" t="s">
        <v>151</v>
      </c>
      <c r="F38" s="171"/>
      <c r="G38" s="171"/>
      <c r="H38" s="196" t="s">
        <v>15</v>
      </c>
      <c r="I38" s="181" t="s">
        <v>103</v>
      </c>
      <c r="J38" s="181" t="s">
        <v>104</v>
      </c>
      <c r="K38" s="180" t="s">
        <v>173</v>
      </c>
      <c r="L38" s="182"/>
      <c r="M38" s="175"/>
    </row>
    <row r="39" spans="1:15" s="176" customFormat="1" ht="25.5" customHeight="1" x14ac:dyDescent="0.2">
      <c r="A39" s="177">
        <v>4</v>
      </c>
      <c r="B39" s="178">
        <v>44483</v>
      </c>
      <c r="C39" s="179" t="s">
        <v>65</v>
      </c>
      <c r="D39" s="197"/>
      <c r="E39" s="171" t="s">
        <v>151</v>
      </c>
      <c r="F39" s="171" t="s">
        <v>151</v>
      </c>
      <c r="G39" s="171" t="s">
        <v>151</v>
      </c>
      <c r="H39" s="196" t="s">
        <v>14</v>
      </c>
      <c r="I39" s="181" t="s">
        <v>105</v>
      </c>
      <c r="J39" s="181"/>
      <c r="K39" s="180" t="s">
        <v>242</v>
      </c>
      <c r="L39" s="206" t="s">
        <v>177</v>
      </c>
      <c r="M39" s="175"/>
    </row>
    <row r="40" spans="1:15" s="176" customFormat="1" ht="22.5" customHeight="1" x14ac:dyDescent="0.2">
      <c r="A40" s="177">
        <v>5</v>
      </c>
      <c r="B40" s="199">
        <v>44578</v>
      </c>
      <c r="C40" s="207" t="s">
        <v>26</v>
      </c>
      <c r="D40" s="200"/>
      <c r="E40" s="171" t="s">
        <v>151</v>
      </c>
      <c r="F40" s="171" t="s">
        <v>151</v>
      </c>
      <c r="G40" s="171" t="s">
        <v>151</v>
      </c>
      <c r="H40" s="181" t="s">
        <v>51</v>
      </c>
      <c r="I40" s="184" t="s">
        <v>106</v>
      </c>
      <c r="J40" s="184" t="s">
        <v>154</v>
      </c>
      <c r="K40" s="185" t="s">
        <v>107</v>
      </c>
      <c r="L40" s="186"/>
      <c r="M40" s="175"/>
    </row>
    <row r="41" spans="1:15" s="176" customFormat="1" ht="22.5" customHeight="1" x14ac:dyDescent="0.2">
      <c r="A41" s="198">
        <v>6</v>
      </c>
      <c r="B41" s="199">
        <v>44681</v>
      </c>
      <c r="C41" s="207" t="s">
        <v>82</v>
      </c>
      <c r="D41" s="200"/>
      <c r="E41" s="171"/>
      <c r="F41" s="171" t="s">
        <v>151</v>
      </c>
      <c r="G41" s="171"/>
      <c r="H41" s="184" t="s">
        <v>51</v>
      </c>
      <c r="I41" s="184" t="s">
        <v>155</v>
      </c>
      <c r="J41" s="184" t="s">
        <v>156</v>
      </c>
      <c r="K41" s="185" t="s">
        <v>83</v>
      </c>
      <c r="L41" s="186"/>
      <c r="M41" s="175"/>
    </row>
    <row r="42" spans="1:15" s="176" customFormat="1" ht="11.5" thickBot="1" x14ac:dyDescent="0.25">
      <c r="A42" s="187">
        <v>7</v>
      </c>
      <c r="B42" s="188"/>
      <c r="C42" s="189"/>
      <c r="D42" s="208"/>
      <c r="E42" s="191"/>
      <c r="F42" s="191"/>
      <c r="G42" s="191"/>
      <c r="H42" s="189"/>
      <c r="I42" s="189"/>
      <c r="J42" s="189"/>
      <c r="K42" s="190"/>
      <c r="L42" s="192"/>
      <c r="M42" s="175"/>
      <c r="O42" s="193"/>
    </row>
    <row r="43" spans="1:15" s="176" customFormat="1" x14ac:dyDescent="0.2">
      <c r="A43" s="204"/>
      <c r="B43" s="204"/>
      <c r="C43" s="204"/>
      <c r="D43" s="204"/>
      <c r="E43" s="204"/>
      <c r="F43" s="204"/>
      <c r="G43" s="204"/>
      <c r="H43" s="204"/>
      <c r="I43" s="204"/>
      <c r="J43" s="204"/>
      <c r="K43" s="204"/>
      <c r="L43" s="204"/>
      <c r="M43" s="175"/>
    </row>
    <row r="44" spans="1:15" ht="11.5" thickBot="1" x14ac:dyDescent="0.25">
      <c r="A44" s="159" t="s">
        <v>189</v>
      </c>
      <c r="B44" s="140"/>
      <c r="C44" s="140"/>
      <c r="D44" s="140"/>
      <c r="E44" s="140"/>
      <c r="F44" s="140"/>
      <c r="G44" s="140"/>
      <c r="H44" s="140"/>
      <c r="I44" s="146"/>
      <c r="J44" s="140"/>
      <c r="K44" s="140"/>
      <c r="L44" s="146"/>
      <c r="O44" s="194"/>
    </row>
    <row r="45" spans="1:15" ht="17.25" customHeight="1" thickBot="1" x14ac:dyDescent="0.25">
      <c r="A45" s="159"/>
      <c r="B45" s="140"/>
      <c r="C45" s="144"/>
      <c r="D45" s="144"/>
      <c r="E45" s="309" t="s">
        <v>282</v>
      </c>
      <c r="F45" s="310"/>
      <c r="G45" s="311"/>
      <c r="H45" s="140"/>
      <c r="I45" s="140"/>
      <c r="J45" s="140"/>
      <c r="K45" s="140"/>
      <c r="L45" s="140"/>
    </row>
    <row r="46" spans="1:15" s="166" customFormat="1" ht="22.5" customHeight="1" thickBot="1" x14ac:dyDescent="0.25">
      <c r="A46" s="161" t="s">
        <v>0</v>
      </c>
      <c r="B46" s="162" t="s">
        <v>5</v>
      </c>
      <c r="C46" s="162" t="s">
        <v>193</v>
      </c>
      <c r="D46" s="163" t="s">
        <v>115</v>
      </c>
      <c r="E46" s="163" t="str">
        <f>$E$11</f>
        <v>□大</v>
      </c>
      <c r="F46" s="163" t="str">
        <f>$F$11</f>
        <v>AAA</v>
      </c>
      <c r="G46" s="163" t="str">
        <f>$G$11</f>
        <v>△△（株）</v>
      </c>
      <c r="H46" s="162" t="s">
        <v>127</v>
      </c>
      <c r="I46" s="162" t="s">
        <v>4</v>
      </c>
      <c r="J46" s="162" t="s">
        <v>25</v>
      </c>
      <c r="K46" s="163" t="s">
        <v>280</v>
      </c>
      <c r="L46" s="164" t="s">
        <v>168</v>
      </c>
      <c r="M46" s="165"/>
    </row>
    <row r="47" spans="1:15" s="176" customFormat="1" ht="29.25" customHeight="1" thickTop="1" x14ac:dyDescent="0.2">
      <c r="A47" s="209">
        <v>1</v>
      </c>
      <c r="B47" s="210">
        <v>44082</v>
      </c>
      <c r="C47" s="211" t="s">
        <v>16</v>
      </c>
      <c r="D47" s="196" t="s">
        <v>121</v>
      </c>
      <c r="E47" s="171" t="s">
        <v>151</v>
      </c>
      <c r="F47" s="171" t="s">
        <v>151</v>
      </c>
      <c r="G47" s="171" t="s">
        <v>151</v>
      </c>
      <c r="H47" s="212" t="s">
        <v>53</v>
      </c>
      <c r="I47" s="213" t="s">
        <v>29</v>
      </c>
      <c r="J47" s="213" t="s">
        <v>27</v>
      </c>
      <c r="K47" s="172" t="s">
        <v>240</v>
      </c>
      <c r="L47" s="174"/>
      <c r="M47" s="175"/>
      <c r="N47" s="193"/>
    </row>
    <row r="48" spans="1:15" s="176" customFormat="1" ht="19.5" customHeight="1" x14ac:dyDescent="0.2">
      <c r="A48" s="177">
        <v>2</v>
      </c>
      <c r="B48" s="178">
        <v>44550</v>
      </c>
      <c r="C48" s="179" t="s">
        <v>33</v>
      </c>
      <c r="D48" s="181" t="s">
        <v>122</v>
      </c>
      <c r="E48" s="171" t="s">
        <v>151</v>
      </c>
      <c r="F48" s="171"/>
      <c r="G48" s="171"/>
      <c r="H48" s="179" t="s">
        <v>55</v>
      </c>
      <c r="I48" s="181" t="s">
        <v>28</v>
      </c>
      <c r="J48" s="181" t="s">
        <v>30</v>
      </c>
      <c r="K48" s="181" t="s">
        <v>241</v>
      </c>
      <c r="L48" s="182"/>
      <c r="M48" s="175"/>
      <c r="N48" s="193"/>
    </row>
    <row r="49" spans="1:20" s="176" customFormat="1" ht="22.5" customHeight="1" x14ac:dyDescent="0.2">
      <c r="A49" s="177">
        <v>3</v>
      </c>
      <c r="B49" s="178">
        <v>44711</v>
      </c>
      <c r="C49" s="179" t="s">
        <v>44</v>
      </c>
      <c r="D49" s="181" t="s">
        <v>119</v>
      </c>
      <c r="E49" s="171"/>
      <c r="F49" s="171"/>
      <c r="G49" s="171" t="s">
        <v>151</v>
      </c>
      <c r="H49" s="179" t="s">
        <v>191</v>
      </c>
      <c r="I49" s="181" t="s">
        <v>45</v>
      </c>
      <c r="J49" s="181" t="s">
        <v>108</v>
      </c>
      <c r="K49" s="181" t="s">
        <v>46</v>
      </c>
      <c r="L49" s="182"/>
      <c r="M49" s="175"/>
      <c r="N49" s="193"/>
    </row>
    <row r="50" spans="1:20" s="176" customFormat="1" ht="11.5" thickBot="1" x14ac:dyDescent="0.25">
      <c r="A50" s="214">
        <v>4</v>
      </c>
      <c r="B50" s="188"/>
      <c r="C50" s="189"/>
      <c r="D50" s="189"/>
      <c r="E50" s="191"/>
      <c r="F50" s="191"/>
      <c r="G50" s="191"/>
      <c r="H50" s="215"/>
      <c r="I50" s="189"/>
      <c r="J50" s="189"/>
      <c r="K50" s="216"/>
      <c r="L50" s="217"/>
      <c r="M50" s="175" t="str">
        <f>IF(""=$B50,"",LEFT($H50,1))</f>
        <v/>
      </c>
      <c r="N50" s="193"/>
    </row>
    <row r="51" spans="1:20" s="176" customFormat="1" x14ac:dyDescent="0.2">
      <c r="A51" s="204"/>
      <c r="B51" s="218"/>
      <c r="C51" s="204"/>
      <c r="D51" s="204"/>
      <c r="E51" s="204"/>
      <c r="F51" s="204"/>
      <c r="G51" s="204"/>
      <c r="H51" s="219"/>
      <c r="I51" s="204"/>
      <c r="J51" s="204"/>
      <c r="K51" s="204"/>
      <c r="L51" s="204"/>
      <c r="M51" s="175"/>
      <c r="N51" s="193"/>
    </row>
    <row r="52" spans="1:20" s="176" customFormat="1" x14ac:dyDescent="0.2">
      <c r="A52" s="204"/>
      <c r="B52" s="218"/>
      <c r="C52" s="204"/>
      <c r="D52" s="204"/>
      <c r="E52" s="204"/>
      <c r="F52" s="204"/>
      <c r="G52" s="204"/>
      <c r="H52" s="219"/>
      <c r="I52" s="204"/>
      <c r="J52" s="204"/>
      <c r="K52" s="204"/>
      <c r="L52" s="204"/>
      <c r="M52" s="175"/>
      <c r="N52" s="193"/>
    </row>
    <row r="53" spans="1:20" s="3" customFormat="1" ht="25" customHeight="1" x14ac:dyDescent="0.2">
      <c r="A53" s="220" t="s">
        <v>295</v>
      </c>
      <c r="B53" s="95"/>
      <c r="C53" s="11"/>
      <c r="D53" s="11"/>
      <c r="E53" s="11"/>
      <c r="F53" s="11"/>
      <c r="G53" s="11"/>
      <c r="H53" s="11"/>
      <c r="I53" s="11"/>
      <c r="J53" s="11"/>
      <c r="K53" s="11"/>
      <c r="L53" s="11"/>
      <c r="M53" s="96"/>
      <c r="N53" s="97"/>
      <c r="O53" s="11"/>
      <c r="P53" s="11"/>
      <c r="Q53" s="11"/>
      <c r="R53" s="11"/>
      <c r="T53" s="4"/>
    </row>
    <row r="54" spans="1:20" s="3" customFormat="1" ht="15" customHeight="1" x14ac:dyDescent="0.2">
      <c r="A54" s="220" t="s">
        <v>197</v>
      </c>
      <c r="B54" s="95"/>
      <c r="C54" s="11"/>
      <c r="D54" s="11"/>
      <c r="E54" s="11"/>
      <c r="F54" s="11"/>
      <c r="G54" s="11"/>
      <c r="H54" s="11"/>
      <c r="I54" s="11"/>
      <c r="J54" s="11"/>
      <c r="K54" s="11"/>
      <c r="L54" s="11"/>
      <c r="M54" s="96"/>
      <c r="N54" s="97"/>
      <c r="O54" s="11"/>
      <c r="P54" s="11"/>
      <c r="Q54" s="11"/>
      <c r="R54" s="11"/>
      <c r="T54" s="4"/>
    </row>
    <row r="55" spans="1:20" s="3" customFormat="1" ht="15" customHeight="1" x14ac:dyDescent="0.2">
      <c r="A55" s="220"/>
      <c r="B55" s="95"/>
      <c r="C55" s="11"/>
      <c r="D55" s="11"/>
      <c r="E55" s="11"/>
      <c r="F55" s="11"/>
      <c r="G55" s="11"/>
      <c r="H55" s="11"/>
      <c r="I55" s="11"/>
      <c r="J55" s="11"/>
      <c r="K55" s="11"/>
      <c r="L55" s="11"/>
      <c r="M55" s="96"/>
      <c r="N55" s="97"/>
      <c r="O55" s="11"/>
      <c r="P55" s="11"/>
      <c r="Q55" s="11"/>
      <c r="R55" s="11"/>
      <c r="T55" s="4"/>
    </row>
    <row r="56" spans="1:20" ht="15" customHeight="1" x14ac:dyDescent="0.2">
      <c r="A56" s="221"/>
      <c r="B56" s="171" t="s">
        <v>12</v>
      </c>
      <c r="C56" s="171" t="s">
        <v>140</v>
      </c>
      <c r="D56" s="255" t="s">
        <v>141</v>
      </c>
      <c r="E56" s="222" t="s">
        <v>91</v>
      </c>
      <c r="F56" s="153"/>
      <c r="G56" s="223"/>
      <c r="H56" s="157"/>
      <c r="I56" s="224"/>
      <c r="J56" s="225"/>
      <c r="K56" s="226"/>
      <c r="L56" s="226"/>
      <c r="N56" s="194"/>
    </row>
    <row r="57" spans="1:20" ht="15" customHeight="1" x14ac:dyDescent="0.2">
      <c r="A57" s="221"/>
      <c r="B57" s="227" t="s">
        <v>87</v>
      </c>
      <c r="C57" s="228">
        <f>SUMPRODUCT(($H$2:$H$53="A.研究論文")*($B$2:$B$53&lt;&gt;""))</f>
        <v>1</v>
      </c>
      <c r="D57" s="229">
        <f>SUMPRODUCT(($H$2:$H$95="A.研究論文")*($B$2:$B$95&gt;$E$2)*($B$2:$B$95&lt;=$C$2))</f>
        <v>0</v>
      </c>
      <c r="E57" s="230" t="s">
        <v>92</v>
      </c>
      <c r="F57" s="231"/>
      <c r="G57" s="232"/>
      <c r="H57" s="157"/>
      <c r="I57" s="231"/>
      <c r="J57" s="233"/>
      <c r="K57" s="234"/>
      <c r="L57" s="234"/>
      <c r="N57" s="194"/>
    </row>
    <row r="58" spans="1:20" ht="15" customHeight="1" x14ac:dyDescent="0.2">
      <c r="A58" s="221"/>
      <c r="B58" s="227" t="s">
        <v>88</v>
      </c>
      <c r="C58" s="228">
        <f>SUMPRODUCT(($H$2:$H$53="B.小論文")*($B$2:$B$53&lt;&gt;""))+SUMPRODUCT(($H$2:$H$53="C1.査読付収録論文")*($B$2:$B$53&lt;&gt;""))+SUMPRODUCT(($H$2:$H$53="C2.収録論文")*($B$2:$B$53&lt;&gt;""))+SUMPRODUCT(($H$2:$H$53="D.機関誌論文")*($B$2:$B$53&lt;&gt;""))+SUMPRODUCT(($H$2:$H$53="E.著書等")*($B$2:$B$53&lt;&gt;""))+SUMPRODUCT(($H$2:$H$53="F.学術解説等")*($B$2:$B$53&lt;&gt;""))+SUMPRODUCT(($H$2:$H$53="G.一般口頭発表")*($B$2:$B$53&lt;&gt;""))+SUMPRODUCT(($H$2:$H$53="H.その他資料")*($B$2:$B$53&lt;&gt;""))</f>
        <v>6</v>
      </c>
      <c r="D58" s="229">
        <f>SUMPRODUCT(($H$2:$H$95="B.小論文")*($B$2:$B$95&gt;$E$2)*($B$2:$B$95&lt;=$C$2))+SUMPRODUCT(($H$2:$H$95="C1.査読付収録論文")*($B$2:$B$95&gt;$E$2)*($B$2:$B$95&lt;=$C$2))+SUMPRODUCT(($H$2:$H$95="C2.収録論文")*($B$2:$B$95&gt;$E$2)*($B$2:$B$95&lt;=$C$2))+SUMPRODUCT(($H$2:$H$95="D.機関誌論文")*($B$2:$B$95&gt;$E$2)*($B$2:$B$95&lt;=$C$2))+SUMPRODUCT(($H$2:$H$95="E.著書等")*($B$2:$B$95&gt;$E$2)*($B$2:$B$95&lt;=$C$2))+SUMPRODUCT(($H$2:$H$95="F.学術解説等")*($B$2:$B$95&gt;$E$2)*($B$2:$B$95&lt;=$C$2))+SUMPRODUCT(($H$2:$H$95="G.一般口頭発表")*($B$2:$B$95&gt;$E$2)*($B$2:$B$95&lt;=$C$2))+SUMPRODUCT(($H$2:$H$95="H.その他資料")*($B$2:$B$95&gt;$E$2)*($B$2:$B$95&lt;=$C$2))</f>
        <v>0</v>
      </c>
      <c r="E58" s="306" t="s">
        <v>218</v>
      </c>
      <c r="F58" s="307"/>
      <c r="G58" s="307"/>
      <c r="H58" s="307"/>
      <c r="I58" s="307"/>
      <c r="J58" s="308"/>
      <c r="K58" s="234"/>
      <c r="L58" s="234"/>
      <c r="N58" s="194"/>
    </row>
    <row r="59" spans="1:20" ht="15" customHeight="1" x14ac:dyDescent="0.2">
      <c r="A59" s="221"/>
      <c r="B59" s="227" t="s">
        <v>215</v>
      </c>
      <c r="C59" s="228">
        <f>SUMPRODUCT(($H$2:$H$53="I.標準化提案")*($B$2:$B$53&lt;&gt;""))+SUMPRODUCT(($H$2:$H$53="J.標準化採択")*($B$2:$B$53&lt;&gt;""))</f>
        <v>4</v>
      </c>
      <c r="D59" s="229">
        <f>SUMPRODUCT(($H$2:$H$95="I.標準化提案")*($B$2:$B$95&gt;$E$2)*($B$2:$B$95&lt;=$C$2))+SUMPRODUCT(($H$2:$H$95="J.標準化採択")*($B$2:$B$95&gt;$E$2)*($B$2:$B$95&lt;=$C$2))</f>
        <v>0</v>
      </c>
      <c r="E59" s="230" t="s">
        <v>213</v>
      </c>
      <c r="F59" s="231"/>
      <c r="G59" s="232"/>
      <c r="H59" s="157"/>
      <c r="I59" s="231"/>
      <c r="J59" s="233"/>
      <c r="K59" s="234"/>
      <c r="L59" s="234"/>
      <c r="N59" s="194"/>
    </row>
    <row r="60" spans="1:20" ht="15" customHeight="1" x14ac:dyDescent="0.2">
      <c r="A60" s="221"/>
      <c r="B60" s="227" t="s">
        <v>89</v>
      </c>
      <c r="C60" s="228">
        <f>SUMPRODUCT(($H$2:$H$53="K.プレスリリース")*($B$2:$B$53&lt;&gt;""))+SUMPRODUCT(($H$2:$H$53="L.報道")*($B$2:$B$53&lt;&gt;""))</f>
        <v>4</v>
      </c>
      <c r="D60" s="229">
        <f>SUMPRODUCT(($H$2:$H$95="K.プレスリリース")*($B$2:$B$95&gt;$E$2)*($B$2:$B$95&lt;=$C$2))+SUMPRODUCT(($H$2:$H$95="L.報道")*($B$2:$B$95&gt;$E$2)*($B$2:$B$95&lt;=$C$2))</f>
        <v>0</v>
      </c>
      <c r="E60" s="230" t="s">
        <v>93</v>
      </c>
      <c r="F60" s="231"/>
      <c r="G60" s="231"/>
      <c r="H60" s="157"/>
      <c r="I60" s="231"/>
      <c r="J60" s="233"/>
      <c r="K60" s="234"/>
      <c r="L60" s="234"/>
      <c r="N60" s="194"/>
    </row>
    <row r="61" spans="1:20" ht="15" customHeight="1" x14ac:dyDescent="0.2">
      <c r="A61" s="221"/>
      <c r="B61" s="227" t="s">
        <v>90</v>
      </c>
      <c r="C61" s="228">
        <f>SUMPRODUCT(($H$2:$H$53="M.展示会")*($B$2:$B$53&lt;&gt;""))</f>
        <v>2</v>
      </c>
      <c r="D61" s="229">
        <f>SUMPRODUCT(($H$2:$H$95="M.展示会")*($B$2:$B$95&gt;$E$2)*($B$2:$B$95&lt;=$C$2))</f>
        <v>0</v>
      </c>
      <c r="E61" s="230" t="s">
        <v>94</v>
      </c>
      <c r="F61" s="231"/>
      <c r="G61" s="231"/>
      <c r="H61" s="157"/>
      <c r="I61" s="231"/>
      <c r="J61" s="233"/>
      <c r="K61" s="234"/>
      <c r="L61" s="234"/>
      <c r="N61" s="194"/>
    </row>
    <row r="62" spans="1:20" ht="15" customHeight="1" x14ac:dyDescent="0.2">
      <c r="A62" s="221"/>
      <c r="B62" s="227" t="s">
        <v>110</v>
      </c>
      <c r="C62" s="228">
        <f>SUMPRODUCT(($H$2:$H$53="N.受賞")*($B$2:$B$53&lt;&gt;$R$3))+SUMPRODUCT(($H$2:$H$53="O.表彰")*($B$2:$B$53&lt;&gt;""))</f>
        <v>2</v>
      </c>
      <c r="D62" s="229">
        <f>SUMPRODUCT(($H$2:$H$95="N.受賞")*($B$2:$B$95&gt;$E$2)*($B$2:$B$95&lt;=$C$2))+SUMPRODUCT(($H$2:$H$95="O.表彰")*($B$2:$B$95&gt;$E$2)*($B$2:$B$95&lt;=$C$2))</f>
        <v>0</v>
      </c>
      <c r="E62" s="230" t="s">
        <v>111</v>
      </c>
      <c r="F62" s="231"/>
      <c r="G62" s="231"/>
      <c r="H62" s="157"/>
      <c r="I62" s="231"/>
      <c r="J62" s="233"/>
      <c r="K62" s="234"/>
      <c r="L62" s="234"/>
      <c r="N62" s="194"/>
    </row>
    <row r="63" spans="1:20" ht="15" customHeight="1" x14ac:dyDescent="0.2">
      <c r="A63" s="221"/>
      <c r="B63" s="227" t="s">
        <v>212</v>
      </c>
      <c r="C63" s="228">
        <f>SUMPRODUCT(($H$2:$H$53="P.成果の実施")*($B$2:$B$53&lt;&gt;$R$3))+SUMPRODUCT(($H$2:$H$53="Q.その他")*($B$2:$B$53&lt;&gt;""))</f>
        <v>1</v>
      </c>
      <c r="D63" s="229">
        <f>SUMPRODUCT(($H$2:$H$95="P.成果の実施")*($B$2:$B$95&gt;$E$2)*($B$2:$B$95&lt;=$C$2))+SUMPRODUCT(($H$2:$H$95="Q.その他")*($B$2:$B$95&gt;$E$2)*($B$2:$B$95&lt;=$C$2))</f>
        <v>0</v>
      </c>
      <c r="E63" s="235" t="s">
        <v>214</v>
      </c>
      <c r="F63" s="157"/>
      <c r="G63" s="157"/>
      <c r="H63" s="157"/>
      <c r="I63" s="157"/>
      <c r="J63" s="233"/>
      <c r="K63" s="234"/>
      <c r="L63" s="234"/>
      <c r="N63" s="194"/>
    </row>
    <row r="64" spans="1:20" ht="15" customHeight="1" x14ac:dyDescent="0.2">
      <c r="A64" s="221"/>
      <c r="B64" s="218"/>
      <c r="C64" s="221"/>
      <c r="D64" s="221"/>
      <c r="E64" s="221"/>
      <c r="F64" s="221"/>
      <c r="G64" s="221"/>
      <c r="H64" s="304"/>
      <c r="I64" s="305"/>
      <c r="J64" s="305"/>
      <c r="K64" s="305"/>
      <c r="L64" s="305"/>
      <c r="N64" s="194"/>
    </row>
    <row r="65" spans="1:12" ht="15" customHeight="1" x14ac:dyDescent="0.2">
      <c r="A65" s="236" t="s">
        <v>296</v>
      </c>
      <c r="B65" s="221"/>
      <c r="C65" s="204"/>
      <c r="D65" s="204"/>
      <c r="E65" s="204"/>
      <c r="F65" s="204"/>
      <c r="G65" s="204"/>
      <c r="H65" s="221"/>
      <c r="I65" s="221"/>
      <c r="J65" s="221"/>
      <c r="K65" s="221"/>
      <c r="L65" s="237"/>
    </row>
    <row r="66" spans="1:12" ht="15" customHeight="1" x14ac:dyDescent="0.2">
      <c r="A66" s="146"/>
      <c r="B66" s="171" t="s">
        <v>127</v>
      </c>
      <c r="C66" s="171" t="s">
        <v>140</v>
      </c>
      <c r="D66" s="238"/>
      <c r="E66" s="239"/>
      <c r="F66" s="239"/>
      <c r="G66" s="239"/>
      <c r="H66" s="146"/>
      <c r="I66" s="146"/>
      <c r="J66" s="146"/>
      <c r="K66" s="146"/>
      <c r="L66" s="146"/>
    </row>
    <row r="67" spans="1:12" ht="15" customHeight="1" x14ac:dyDescent="0.2">
      <c r="A67" s="146"/>
      <c r="B67" s="240" t="s">
        <v>71</v>
      </c>
      <c r="C67" s="229">
        <f>SUMPRODUCT(($H$2:$H$53="A.研究論文")*($B$2:$B$53&lt;&gt;""))</f>
        <v>1</v>
      </c>
      <c r="D67" s="238"/>
      <c r="E67" s="241"/>
      <c r="F67" s="239"/>
      <c r="G67" s="239"/>
      <c r="H67" s="146"/>
      <c r="I67" s="146"/>
      <c r="J67" s="146"/>
      <c r="K67" s="146"/>
      <c r="L67" s="146"/>
    </row>
    <row r="68" spans="1:12" ht="15" customHeight="1" x14ac:dyDescent="0.2">
      <c r="A68" s="146"/>
      <c r="B68" s="240" t="s">
        <v>20</v>
      </c>
      <c r="C68" s="229">
        <f>SUMPRODUCT(($H$2:$H$53="B.小論文")*($B$2:$B$53&lt;&gt;""))</f>
        <v>1</v>
      </c>
      <c r="D68" s="238"/>
      <c r="E68" s="241"/>
      <c r="F68" s="239"/>
      <c r="G68" s="239"/>
      <c r="H68" s="146"/>
      <c r="I68" s="146"/>
      <c r="J68" s="146"/>
      <c r="K68" s="146"/>
      <c r="L68" s="146"/>
    </row>
    <row r="69" spans="1:12" ht="15" customHeight="1" x14ac:dyDescent="0.2">
      <c r="A69" s="146"/>
      <c r="B69" s="240" t="s">
        <v>209</v>
      </c>
      <c r="C69" s="229">
        <f>SUMPRODUCT(($H$2:$H$53="C1.査読付収録論文")*($B$2:$B$53&lt;&gt;""))</f>
        <v>1</v>
      </c>
      <c r="D69" s="242"/>
      <c r="E69" s="241"/>
      <c r="F69" s="239"/>
      <c r="G69" s="239"/>
      <c r="H69" s="146"/>
      <c r="I69" s="146"/>
      <c r="J69" s="146"/>
      <c r="K69" s="146"/>
      <c r="L69" s="146"/>
    </row>
    <row r="70" spans="1:12" ht="15" customHeight="1" x14ac:dyDescent="0.2">
      <c r="A70" s="146"/>
      <c r="B70" s="240" t="s">
        <v>202</v>
      </c>
      <c r="C70" s="229">
        <f>SUMPRODUCT(($H$2:$H$53="C2.収録論文")*($B$2:$B$53&lt;&gt;""))</f>
        <v>1</v>
      </c>
      <c r="D70" s="242"/>
      <c r="E70" s="241"/>
      <c r="F70" s="239"/>
      <c r="G70" s="239"/>
      <c r="H70" s="146"/>
      <c r="I70" s="146"/>
      <c r="J70" s="146"/>
      <c r="K70" s="146"/>
      <c r="L70" s="146"/>
    </row>
    <row r="71" spans="1:12" ht="15" customHeight="1" x14ac:dyDescent="0.2">
      <c r="A71" s="146"/>
      <c r="B71" s="240" t="s">
        <v>49</v>
      </c>
      <c r="C71" s="229">
        <f>SUMPRODUCT(($H$2:$H$53="D.機関誌論文")*($B$2:$B$53&lt;&gt;""))</f>
        <v>1</v>
      </c>
      <c r="D71" s="238"/>
      <c r="E71" s="241"/>
      <c r="F71" s="239"/>
      <c r="G71" s="239"/>
      <c r="H71" s="146"/>
      <c r="I71" s="146"/>
      <c r="J71" s="146"/>
      <c r="K71" s="146"/>
      <c r="L71" s="146"/>
    </row>
    <row r="72" spans="1:12" ht="15" customHeight="1" x14ac:dyDescent="0.2">
      <c r="A72" s="146"/>
      <c r="B72" s="240" t="s">
        <v>77</v>
      </c>
      <c r="C72" s="229">
        <f>SUMPRODUCT(($H$2:$H$53="E.著書等")*($B$2:$B$53&lt;&gt;""))</f>
        <v>0</v>
      </c>
      <c r="D72" s="238"/>
      <c r="E72" s="241"/>
      <c r="F72" s="239"/>
      <c r="G72" s="239"/>
      <c r="H72" s="146"/>
      <c r="I72" s="146"/>
      <c r="J72" s="146"/>
      <c r="K72" s="146"/>
      <c r="L72" s="146"/>
    </row>
    <row r="73" spans="1:12" ht="15" customHeight="1" x14ac:dyDescent="0.2">
      <c r="A73" s="146"/>
      <c r="B73" s="240" t="s">
        <v>78</v>
      </c>
      <c r="C73" s="229">
        <f>SUMPRODUCT(($H$2:$H$53="F.学術解説等")*($B$2:$B$53&lt;&gt;""))</f>
        <v>0</v>
      </c>
      <c r="D73" s="238"/>
      <c r="E73" s="241"/>
      <c r="F73" s="239"/>
      <c r="G73" s="239"/>
      <c r="H73" s="146"/>
      <c r="I73" s="146"/>
      <c r="J73" s="146"/>
      <c r="K73" s="146"/>
      <c r="L73" s="146"/>
    </row>
    <row r="74" spans="1:12" ht="15" customHeight="1" x14ac:dyDescent="0.2">
      <c r="A74" s="146"/>
      <c r="B74" s="240" t="s">
        <v>17</v>
      </c>
      <c r="C74" s="229">
        <f>SUMPRODUCT(($H$2:$H$53="G.一般口頭発表")*($B$2:$B$53&lt;&gt;""))</f>
        <v>1</v>
      </c>
      <c r="D74" s="238"/>
      <c r="E74" s="241"/>
      <c r="F74" s="239"/>
      <c r="G74" s="239"/>
      <c r="H74" s="146"/>
      <c r="I74" s="146"/>
      <c r="J74" s="146"/>
      <c r="K74" s="146"/>
      <c r="L74" s="146"/>
    </row>
    <row r="75" spans="1:12" ht="15" customHeight="1" x14ac:dyDescent="0.2">
      <c r="A75" s="146"/>
      <c r="B75" s="240" t="s">
        <v>86</v>
      </c>
      <c r="C75" s="229">
        <f>SUMPRODUCT(($H$2:$H$53="H.その他資料")*($B$2:$B$53&lt;&gt;""))</f>
        <v>1</v>
      </c>
      <c r="D75" s="238"/>
      <c r="E75" s="241"/>
      <c r="F75" s="239"/>
      <c r="G75" s="239"/>
      <c r="H75" s="146"/>
      <c r="I75" s="146"/>
      <c r="J75" s="146"/>
      <c r="K75" s="146"/>
      <c r="L75" s="146"/>
    </row>
    <row r="76" spans="1:12" ht="15" customHeight="1" x14ac:dyDescent="0.2">
      <c r="A76" s="146"/>
      <c r="B76" s="240" t="s">
        <v>68</v>
      </c>
      <c r="C76" s="229">
        <f>SUMPRODUCT(($H$2:$H$53="I.標準化提案")*($B$2:$B$53&lt;&gt;""))</f>
        <v>2</v>
      </c>
      <c r="D76" s="238"/>
      <c r="E76" s="241"/>
      <c r="F76" s="239"/>
      <c r="G76" s="239"/>
      <c r="H76" s="146"/>
      <c r="I76" s="146"/>
      <c r="J76" s="146"/>
      <c r="K76" s="146"/>
      <c r="L76" s="146"/>
    </row>
    <row r="77" spans="1:12" ht="15" customHeight="1" x14ac:dyDescent="0.2">
      <c r="A77" s="146"/>
      <c r="B77" s="240" t="s">
        <v>79</v>
      </c>
      <c r="C77" s="229">
        <f>SUMPRODUCT(($H$2:$H$53="J.標準化採択")*($B$2:$B$53&lt;&gt;""))</f>
        <v>2</v>
      </c>
      <c r="D77" s="238"/>
      <c r="E77" s="241"/>
      <c r="F77" s="239"/>
      <c r="G77" s="239"/>
      <c r="H77" s="146"/>
      <c r="I77" s="146"/>
      <c r="J77" s="146"/>
      <c r="K77" s="146"/>
      <c r="L77" s="146"/>
    </row>
    <row r="78" spans="1:12" ht="15" customHeight="1" x14ac:dyDescent="0.2">
      <c r="A78" s="146"/>
      <c r="B78" s="240" t="s">
        <v>14</v>
      </c>
      <c r="C78" s="229">
        <f>SUMPRODUCT(($H$2:$H$53="K.プレスリリース")*($B$2:$B$53&lt;&gt;""))</f>
        <v>2</v>
      </c>
      <c r="D78" s="238"/>
      <c r="E78" s="241"/>
      <c r="F78" s="239"/>
      <c r="G78" s="239"/>
      <c r="H78" s="146"/>
      <c r="I78" s="146"/>
      <c r="J78" s="146"/>
      <c r="K78" s="146"/>
      <c r="L78" s="146"/>
    </row>
    <row r="79" spans="1:12" ht="15" customHeight="1" x14ac:dyDescent="0.2">
      <c r="A79" s="146"/>
      <c r="B79" s="240" t="s">
        <v>15</v>
      </c>
      <c r="C79" s="229">
        <f>SUMPRODUCT(($H$2:$H$53="L.報道")*($B$2:$B$53&lt;&gt;""))</f>
        <v>2</v>
      </c>
      <c r="D79" s="238"/>
      <c r="E79" s="241"/>
      <c r="F79" s="239"/>
      <c r="G79" s="239"/>
      <c r="H79" s="146"/>
      <c r="I79" s="146"/>
      <c r="J79" s="146"/>
      <c r="K79" s="146"/>
      <c r="L79" s="146"/>
    </row>
    <row r="80" spans="1:12" ht="15" customHeight="1" x14ac:dyDescent="0.2">
      <c r="A80" s="146"/>
      <c r="B80" s="240" t="s">
        <v>52</v>
      </c>
      <c r="C80" s="229">
        <f>SUMPRODUCT(($H$2:$H$53="M.展示会")*($B$2:$B$53&lt;&gt;""))</f>
        <v>2</v>
      </c>
      <c r="D80" s="238"/>
      <c r="E80" s="241"/>
      <c r="F80" s="239"/>
      <c r="G80" s="239"/>
      <c r="H80" s="146"/>
      <c r="I80" s="146"/>
      <c r="J80" s="146"/>
      <c r="K80" s="146"/>
      <c r="L80" s="146"/>
    </row>
    <row r="81" spans="1:12" ht="15" customHeight="1" x14ac:dyDescent="0.2">
      <c r="A81" s="146"/>
      <c r="B81" s="240" t="s">
        <v>85</v>
      </c>
      <c r="C81" s="229">
        <f>SUMPRODUCT(($H$2:$H$53="N.受賞")*($B$2:$B$53&lt;&gt;""))</f>
        <v>1</v>
      </c>
      <c r="D81" s="238"/>
      <c r="E81" s="241"/>
      <c r="F81" s="239"/>
      <c r="G81" s="239"/>
      <c r="H81" s="146"/>
      <c r="I81" s="146"/>
      <c r="J81" s="146"/>
      <c r="K81" s="146"/>
      <c r="L81" s="146"/>
    </row>
    <row r="82" spans="1:12" ht="15" customHeight="1" x14ac:dyDescent="0.2">
      <c r="A82" s="146"/>
      <c r="B82" s="240" t="s">
        <v>84</v>
      </c>
      <c r="C82" s="229">
        <f>SUMPRODUCT(($H$2:$H$53="O.表彰")*($B$2:$B$53&lt;&gt;""))</f>
        <v>1</v>
      </c>
      <c r="D82" s="238"/>
      <c r="E82" s="241"/>
      <c r="F82" s="239"/>
      <c r="G82" s="239"/>
      <c r="H82" s="146"/>
      <c r="I82" s="146"/>
      <c r="J82" s="146"/>
      <c r="K82" s="146"/>
      <c r="L82" s="146"/>
    </row>
    <row r="83" spans="1:12" ht="15" customHeight="1" x14ac:dyDescent="0.2">
      <c r="A83" s="146"/>
      <c r="B83" s="240" t="s">
        <v>185</v>
      </c>
      <c r="C83" s="229">
        <f>SUMPRODUCT(($H$2:$H$53="P.成果の実施")*($B$2:$B$53&lt;&gt;""))</f>
        <v>0</v>
      </c>
      <c r="D83" s="238"/>
      <c r="E83" s="241"/>
      <c r="F83" s="239"/>
      <c r="G83" s="239"/>
      <c r="H83" s="146"/>
      <c r="I83" s="146"/>
      <c r="J83" s="146"/>
      <c r="K83" s="146"/>
      <c r="L83" s="146"/>
    </row>
    <row r="84" spans="1:12" ht="15" customHeight="1" x14ac:dyDescent="0.2">
      <c r="A84" s="146"/>
      <c r="B84" s="240" t="s">
        <v>190</v>
      </c>
      <c r="C84" s="229">
        <f>SUMPRODUCT(($H$2:$H$53="Q.その他")*($B$2:$B$53&lt;&gt;""))</f>
        <v>1</v>
      </c>
      <c r="D84" s="238"/>
      <c r="E84" s="241"/>
      <c r="F84" s="239"/>
      <c r="G84" s="239"/>
      <c r="H84" s="146"/>
      <c r="I84" s="146"/>
      <c r="J84" s="146"/>
      <c r="K84" s="146"/>
      <c r="L84" s="146"/>
    </row>
    <row r="85" spans="1:12" x14ac:dyDescent="0.2">
      <c r="A85" s="146"/>
      <c r="B85" s="145"/>
      <c r="C85" s="239"/>
      <c r="D85" s="239"/>
      <c r="E85" s="239"/>
      <c r="F85" s="239"/>
      <c r="G85" s="239"/>
      <c r="H85" s="146"/>
      <c r="I85" s="146"/>
      <c r="J85" s="146"/>
      <c r="K85" s="146"/>
      <c r="L85" s="146"/>
    </row>
    <row r="86" spans="1:12" x14ac:dyDescent="0.2">
      <c r="A86" s="146"/>
      <c r="B86" s="145"/>
      <c r="C86" s="239"/>
      <c r="D86" s="239"/>
      <c r="E86" s="239"/>
      <c r="F86" s="239"/>
      <c r="G86" s="239"/>
      <c r="H86" s="221"/>
      <c r="I86" s="221"/>
      <c r="J86" s="221"/>
      <c r="K86" s="221"/>
      <c r="L86" s="146"/>
    </row>
    <row r="87" spans="1:12" ht="15" customHeight="1" x14ac:dyDescent="0.2">
      <c r="A87" s="236" t="s">
        <v>163</v>
      </c>
      <c r="B87" s="145"/>
      <c r="C87" s="239"/>
      <c r="D87" s="239"/>
      <c r="E87" s="239"/>
      <c r="F87" s="239"/>
      <c r="G87" s="239"/>
      <c r="H87" s="221"/>
      <c r="I87" s="221"/>
      <c r="J87" s="221"/>
      <c r="K87" s="221"/>
      <c r="L87" s="146"/>
    </row>
    <row r="88" spans="1:12" ht="15" customHeight="1" x14ac:dyDescent="0.2">
      <c r="A88" s="146" t="s">
        <v>34</v>
      </c>
      <c r="B88" s="145"/>
      <c r="C88" s="239"/>
      <c r="D88" s="239"/>
      <c r="E88" s="239"/>
      <c r="F88" s="239"/>
      <c r="G88" s="239"/>
      <c r="H88" s="221"/>
      <c r="I88" s="221"/>
      <c r="J88" s="221"/>
      <c r="K88" s="221"/>
      <c r="L88" s="146"/>
    </row>
    <row r="89" spans="1:12" ht="15" customHeight="1" x14ac:dyDescent="0.2">
      <c r="A89" s="146"/>
      <c r="B89" s="302" t="s">
        <v>297</v>
      </c>
      <c r="C89" s="302"/>
      <c r="D89" s="302"/>
      <c r="E89" s="302"/>
      <c r="F89" s="302"/>
      <c r="G89" s="302"/>
      <c r="H89" s="302"/>
      <c r="I89" s="302"/>
      <c r="J89" s="302"/>
      <c r="K89" s="302"/>
      <c r="L89" s="302"/>
    </row>
    <row r="90" spans="1:12" ht="15" customHeight="1" x14ac:dyDescent="0.2">
      <c r="A90" s="146"/>
      <c r="B90" s="145"/>
      <c r="C90" s="239"/>
      <c r="D90" s="239"/>
      <c r="E90" s="239"/>
      <c r="F90" s="239"/>
      <c r="G90" s="239"/>
      <c r="H90" s="221"/>
      <c r="I90" s="221"/>
      <c r="J90" s="221"/>
      <c r="K90" s="221"/>
      <c r="L90" s="146"/>
    </row>
    <row r="91" spans="1:12" ht="15" customHeight="1" x14ac:dyDescent="0.2">
      <c r="A91" s="146" t="s">
        <v>162</v>
      </c>
      <c r="B91" s="145"/>
      <c r="C91" s="239"/>
      <c r="D91" s="239"/>
      <c r="E91" s="239"/>
      <c r="F91" s="239"/>
      <c r="G91" s="239"/>
      <c r="H91" s="221"/>
      <c r="I91" s="221"/>
      <c r="J91" s="221"/>
      <c r="K91" s="221"/>
      <c r="L91" s="146"/>
    </row>
    <row r="92" spans="1:12" ht="15" customHeight="1" x14ac:dyDescent="0.2">
      <c r="A92" s="146"/>
      <c r="B92" s="151" t="s">
        <v>318</v>
      </c>
      <c r="C92" s="302" t="s">
        <v>319</v>
      </c>
      <c r="D92" s="302"/>
      <c r="E92" s="302"/>
      <c r="F92" s="302"/>
      <c r="G92" s="302"/>
      <c r="H92" s="302"/>
      <c r="I92" s="302"/>
      <c r="J92" s="302"/>
      <c r="K92" s="302"/>
      <c r="L92" s="302"/>
    </row>
    <row r="93" spans="1:12" ht="15" customHeight="1" x14ac:dyDescent="0.2">
      <c r="A93" s="146"/>
      <c r="B93" s="13" t="s">
        <v>305</v>
      </c>
      <c r="C93" s="302" t="s">
        <v>311</v>
      </c>
      <c r="D93" s="302"/>
      <c r="E93" s="302"/>
      <c r="F93" s="302"/>
      <c r="G93" s="302"/>
      <c r="H93" s="302"/>
      <c r="I93" s="302"/>
      <c r="J93" s="302"/>
      <c r="K93" s="302"/>
      <c r="L93" s="302"/>
    </row>
    <row r="94" spans="1:12" ht="15" customHeight="1" x14ac:dyDescent="0.2">
      <c r="A94" s="146"/>
      <c r="B94" s="151" t="s">
        <v>268</v>
      </c>
      <c r="C94" s="302" t="s">
        <v>313</v>
      </c>
      <c r="D94" s="302"/>
      <c r="E94" s="302"/>
      <c r="F94" s="302"/>
      <c r="G94" s="302"/>
      <c r="H94" s="302"/>
      <c r="I94" s="302"/>
      <c r="J94" s="302"/>
      <c r="K94" s="302"/>
      <c r="L94" s="302"/>
    </row>
    <row r="95" spans="1:12" ht="15" customHeight="1" x14ac:dyDescent="0.2">
      <c r="A95" s="146"/>
      <c r="B95" s="141" t="s">
        <v>263</v>
      </c>
      <c r="C95" s="312" t="s">
        <v>320</v>
      </c>
      <c r="D95" s="312"/>
      <c r="E95" s="312"/>
      <c r="F95" s="312"/>
      <c r="G95" s="312"/>
      <c r="H95" s="312"/>
      <c r="I95" s="312"/>
      <c r="J95" s="312"/>
      <c r="K95" s="312"/>
      <c r="L95" s="312"/>
    </row>
    <row r="96" spans="1:12" x14ac:dyDescent="0.2">
      <c r="A96" s="146"/>
      <c r="B96" s="141"/>
      <c r="C96" s="145"/>
      <c r="D96" s="239"/>
      <c r="E96" s="239"/>
      <c r="F96" s="239"/>
      <c r="G96" s="239"/>
      <c r="H96" s="221"/>
      <c r="I96" s="221"/>
      <c r="J96" s="221"/>
      <c r="K96" s="221"/>
      <c r="L96" s="146"/>
    </row>
    <row r="97" spans="1:13" ht="15" customHeight="1" x14ac:dyDescent="0.2">
      <c r="A97" s="146" t="s">
        <v>35</v>
      </c>
      <c r="B97" s="145"/>
      <c r="C97" s="239"/>
      <c r="D97" s="239"/>
      <c r="E97" s="239"/>
      <c r="F97" s="239"/>
      <c r="G97" s="239"/>
      <c r="H97" s="221"/>
      <c r="I97" s="221"/>
      <c r="J97" s="221"/>
      <c r="K97" s="221"/>
      <c r="L97" s="146"/>
    </row>
    <row r="98" spans="1:13" ht="15" customHeight="1" x14ac:dyDescent="0.2">
      <c r="A98" s="146"/>
      <c r="B98" s="243" t="s">
        <v>36</v>
      </c>
      <c r="C98" s="244" t="s">
        <v>299</v>
      </c>
      <c r="D98" s="245"/>
      <c r="E98" s="245"/>
      <c r="F98" s="245"/>
      <c r="G98" s="245"/>
      <c r="H98" s="245"/>
      <c r="I98" s="245"/>
      <c r="J98" s="245"/>
      <c r="K98" s="245"/>
      <c r="L98" s="246"/>
    </row>
    <row r="99" spans="1:13" ht="15" customHeight="1" x14ac:dyDescent="0.2">
      <c r="A99" s="146"/>
      <c r="B99" s="247" t="s">
        <v>37</v>
      </c>
      <c r="C99" s="248" t="s">
        <v>248</v>
      </c>
      <c r="D99" s="249"/>
      <c r="E99" s="249"/>
      <c r="F99" s="249"/>
      <c r="G99" s="249"/>
      <c r="H99" s="249"/>
      <c r="I99" s="249"/>
      <c r="J99" s="249"/>
      <c r="K99" s="249"/>
      <c r="L99" s="250"/>
    </row>
    <row r="100" spans="1:13" ht="15" customHeight="1" x14ac:dyDescent="0.2">
      <c r="A100" s="146"/>
      <c r="B100" s="243" t="s">
        <v>114</v>
      </c>
      <c r="C100" s="248" t="s">
        <v>298</v>
      </c>
      <c r="D100" s="249"/>
      <c r="E100" s="249"/>
      <c r="F100" s="249"/>
      <c r="G100" s="249"/>
      <c r="H100" s="249"/>
      <c r="I100" s="249"/>
      <c r="J100" s="249"/>
      <c r="K100" s="249"/>
      <c r="L100" s="250"/>
    </row>
    <row r="101" spans="1:13" ht="15" customHeight="1" x14ac:dyDescent="0.2">
      <c r="A101" s="146"/>
      <c r="B101" s="243" t="s">
        <v>301</v>
      </c>
      <c r="C101" s="248" t="s">
        <v>312</v>
      </c>
      <c r="D101" s="249"/>
      <c r="E101" s="249"/>
      <c r="F101" s="249"/>
      <c r="G101" s="249"/>
      <c r="H101" s="249"/>
      <c r="I101" s="249"/>
      <c r="J101" s="249"/>
      <c r="K101" s="249"/>
      <c r="L101" s="250"/>
    </row>
    <row r="102" spans="1:13" ht="15" customHeight="1" x14ac:dyDescent="0.2">
      <c r="A102" s="146"/>
      <c r="B102" s="247" t="s">
        <v>127</v>
      </c>
      <c r="C102" s="248" t="s">
        <v>145</v>
      </c>
      <c r="D102" s="249"/>
      <c r="E102" s="249"/>
      <c r="F102" s="249"/>
      <c r="G102" s="249"/>
      <c r="H102" s="249"/>
      <c r="I102" s="249"/>
      <c r="J102" s="249"/>
      <c r="K102" s="249"/>
      <c r="L102" s="250"/>
    </row>
    <row r="103" spans="1:13" ht="15" customHeight="1" x14ac:dyDescent="0.2">
      <c r="A103" s="146"/>
      <c r="B103" s="247" t="s">
        <v>38</v>
      </c>
      <c r="C103" s="248" t="s">
        <v>249</v>
      </c>
      <c r="D103" s="249"/>
      <c r="E103" s="249"/>
      <c r="F103" s="249"/>
      <c r="G103" s="249"/>
      <c r="H103" s="249"/>
      <c r="I103" s="249"/>
      <c r="J103" s="249"/>
      <c r="K103" s="249"/>
      <c r="L103" s="250"/>
    </row>
    <row r="104" spans="1:13" ht="15" customHeight="1" x14ac:dyDescent="0.2">
      <c r="A104" s="146"/>
      <c r="B104" s="247" t="s">
        <v>143</v>
      </c>
      <c r="C104" s="248" t="s">
        <v>250</v>
      </c>
      <c r="D104" s="249"/>
      <c r="E104" s="249"/>
      <c r="F104" s="249"/>
      <c r="G104" s="249"/>
      <c r="H104" s="249"/>
      <c r="I104" s="249"/>
      <c r="J104" s="249"/>
      <c r="K104" s="249"/>
      <c r="L104" s="250"/>
    </row>
    <row r="105" spans="1:13" ht="15" customHeight="1" x14ac:dyDescent="0.2">
      <c r="A105" s="146"/>
      <c r="B105" s="251" t="s">
        <v>144</v>
      </c>
      <c r="C105" s="248" t="s">
        <v>302</v>
      </c>
      <c r="D105" s="249"/>
      <c r="E105" s="249"/>
      <c r="F105" s="249"/>
      <c r="G105" s="249"/>
      <c r="H105" s="249"/>
      <c r="I105" s="249"/>
      <c r="J105" s="249"/>
      <c r="K105" s="249"/>
      <c r="L105" s="250"/>
    </row>
    <row r="106" spans="1:13" s="298" customFormat="1" ht="15" customHeight="1" x14ac:dyDescent="0.2">
      <c r="A106" s="265"/>
      <c r="B106" s="293" t="s">
        <v>178</v>
      </c>
      <c r="C106" s="294" t="s">
        <v>251</v>
      </c>
      <c r="D106" s="295"/>
      <c r="E106" s="295"/>
      <c r="F106" s="295"/>
      <c r="G106" s="295"/>
      <c r="H106" s="295"/>
      <c r="I106" s="295"/>
      <c r="J106" s="295"/>
      <c r="K106" s="295"/>
      <c r="L106" s="296"/>
      <c r="M106" s="297"/>
    </row>
    <row r="107" spans="1:13" ht="15" customHeight="1" x14ac:dyDescent="0.2">
      <c r="A107" s="146" t="s">
        <v>39</v>
      </c>
      <c r="B107" s="145"/>
      <c r="C107" s="241"/>
      <c r="D107" s="241"/>
      <c r="E107" s="241"/>
      <c r="F107" s="241"/>
      <c r="G107" s="241"/>
      <c r="H107" s="221"/>
      <c r="I107" s="221"/>
      <c r="J107" s="221"/>
      <c r="K107" s="221"/>
      <c r="L107" s="145"/>
    </row>
    <row r="108" spans="1:13" ht="15" customHeight="1" x14ac:dyDescent="0.2">
      <c r="A108" s="146"/>
      <c r="B108" s="243" t="s">
        <v>40</v>
      </c>
      <c r="C108" s="248" t="s">
        <v>300</v>
      </c>
      <c r="D108" s="249"/>
      <c r="E108" s="249"/>
      <c r="F108" s="249"/>
      <c r="G108" s="249"/>
      <c r="H108" s="249"/>
      <c r="I108" s="249"/>
      <c r="J108" s="249"/>
      <c r="K108" s="249"/>
      <c r="L108" s="250"/>
    </row>
    <row r="109" spans="1:13" ht="15" customHeight="1" x14ac:dyDescent="0.2">
      <c r="A109" s="146"/>
      <c r="B109" s="247" t="s">
        <v>8</v>
      </c>
      <c r="C109" s="248" t="s">
        <v>252</v>
      </c>
      <c r="D109" s="249"/>
      <c r="E109" s="249"/>
      <c r="F109" s="249"/>
      <c r="G109" s="249"/>
      <c r="H109" s="249"/>
      <c r="I109" s="249"/>
      <c r="J109" s="249"/>
      <c r="K109" s="249"/>
      <c r="L109" s="250"/>
    </row>
    <row r="110" spans="1:13" ht="15" customHeight="1" x14ac:dyDescent="0.2">
      <c r="A110" s="146"/>
      <c r="B110" s="243" t="s">
        <v>272</v>
      </c>
      <c r="C110" s="248" t="s">
        <v>149</v>
      </c>
      <c r="D110" s="249"/>
      <c r="E110" s="249"/>
      <c r="F110" s="249"/>
      <c r="G110" s="249"/>
      <c r="H110" s="249"/>
      <c r="I110" s="249"/>
      <c r="J110" s="249"/>
      <c r="K110" s="249"/>
      <c r="L110" s="250"/>
    </row>
    <row r="111" spans="1:13" ht="15" customHeight="1" x14ac:dyDescent="0.2">
      <c r="A111" s="146"/>
      <c r="B111" s="247" t="s">
        <v>127</v>
      </c>
      <c r="C111" s="248" t="s">
        <v>145</v>
      </c>
      <c r="D111" s="249"/>
      <c r="E111" s="249"/>
      <c r="F111" s="249"/>
      <c r="G111" s="249"/>
      <c r="H111" s="249"/>
      <c r="I111" s="249"/>
      <c r="J111" s="249"/>
      <c r="K111" s="249"/>
      <c r="L111" s="250"/>
    </row>
    <row r="112" spans="1:13" ht="15" customHeight="1" x14ac:dyDescent="0.2">
      <c r="A112" s="146"/>
      <c r="B112" s="247" t="s">
        <v>9</v>
      </c>
      <c r="C112" s="248" t="s">
        <v>281</v>
      </c>
      <c r="D112" s="249"/>
      <c r="E112" s="249"/>
      <c r="F112" s="249"/>
      <c r="G112" s="249"/>
      <c r="H112" s="249"/>
      <c r="I112" s="249"/>
      <c r="J112" s="249"/>
      <c r="K112" s="249"/>
      <c r="L112" s="250"/>
    </row>
    <row r="113" spans="1:13" ht="15" customHeight="1" x14ac:dyDescent="0.2">
      <c r="A113" s="146"/>
      <c r="B113" s="247" t="s">
        <v>148</v>
      </c>
      <c r="C113" s="248" t="s">
        <v>253</v>
      </c>
      <c r="D113" s="249"/>
      <c r="E113" s="249"/>
      <c r="F113" s="249"/>
      <c r="G113" s="249"/>
      <c r="H113" s="249"/>
      <c r="I113" s="249"/>
      <c r="J113" s="249"/>
      <c r="K113" s="249"/>
      <c r="L113" s="250"/>
    </row>
    <row r="114" spans="1:13" ht="15" customHeight="1" x14ac:dyDescent="0.2">
      <c r="A114" s="146"/>
      <c r="B114" s="247" t="s">
        <v>62</v>
      </c>
      <c r="C114" s="248" t="s">
        <v>254</v>
      </c>
      <c r="D114" s="249"/>
      <c r="E114" s="249"/>
      <c r="F114" s="249"/>
      <c r="G114" s="249"/>
      <c r="H114" s="249"/>
      <c r="I114" s="249"/>
      <c r="J114" s="249"/>
      <c r="K114" s="249"/>
      <c r="L114" s="250"/>
    </row>
    <row r="115" spans="1:13" s="298" customFormat="1" ht="15" customHeight="1" x14ac:dyDescent="0.2">
      <c r="A115" s="265"/>
      <c r="B115" s="293" t="s">
        <v>179</v>
      </c>
      <c r="C115" s="294" t="s">
        <v>180</v>
      </c>
      <c r="D115" s="295"/>
      <c r="E115" s="295"/>
      <c r="F115" s="295"/>
      <c r="G115" s="295"/>
      <c r="H115" s="295"/>
      <c r="I115" s="295"/>
      <c r="J115" s="295"/>
      <c r="K115" s="295"/>
      <c r="L115" s="296"/>
      <c r="M115" s="297"/>
    </row>
    <row r="116" spans="1:13" ht="15" customHeight="1" x14ac:dyDescent="0.2">
      <c r="A116" s="146" t="s">
        <v>41</v>
      </c>
      <c r="B116" s="145"/>
      <c r="C116" s="241"/>
      <c r="D116" s="241"/>
      <c r="E116" s="241"/>
      <c r="F116" s="241"/>
      <c r="G116" s="241"/>
      <c r="H116" s="221"/>
      <c r="I116" s="221"/>
      <c r="J116" s="221"/>
      <c r="K116" s="221"/>
      <c r="L116" s="145"/>
    </row>
    <row r="117" spans="1:13" ht="15" customHeight="1" x14ac:dyDescent="0.2">
      <c r="A117" s="146"/>
      <c r="B117" s="247" t="s">
        <v>40</v>
      </c>
      <c r="C117" s="248" t="s">
        <v>303</v>
      </c>
      <c r="D117" s="249"/>
      <c r="E117" s="249"/>
      <c r="F117" s="249"/>
      <c r="G117" s="249"/>
      <c r="H117" s="249"/>
      <c r="I117" s="249"/>
      <c r="J117" s="249"/>
      <c r="K117" s="249"/>
      <c r="L117" s="250"/>
    </row>
    <row r="118" spans="1:13" ht="15" customHeight="1" x14ac:dyDescent="0.2">
      <c r="A118" s="146"/>
      <c r="B118" s="247" t="s">
        <v>7</v>
      </c>
      <c r="C118" s="248" t="s">
        <v>255</v>
      </c>
      <c r="D118" s="249"/>
      <c r="E118" s="249"/>
      <c r="F118" s="249"/>
      <c r="G118" s="249"/>
      <c r="H118" s="249"/>
      <c r="I118" s="249"/>
      <c r="J118" s="249"/>
      <c r="K118" s="249"/>
      <c r="L118" s="250"/>
    </row>
    <row r="119" spans="1:13" ht="15" customHeight="1" x14ac:dyDescent="0.2">
      <c r="A119" s="146"/>
      <c r="B119" s="243" t="s">
        <v>272</v>
      </c>
      <c r="C119" s="248" t="s">
        <v>149</v>
      </c>
      <c r="D119" s="249"/>
      <c r="E119" s="249"/>
      <c r="F119" s="249"/>
      <c r="G119" s="249"/>
      <c r="H119" s="249"/>
      <c r="I119" s="249"/>
      <c r="J119" s="249"/>
      <c r="K119" s="249"/>
      <c r="L119" s="250"/>
    </row>
    <row r="120" spans="1:13" ht="15" customHeight="1" x14ac:dyDescent="0.2">
      <c r="A120" s="146"/>
      <c r="B120" s="247" t="s">
        <v>127</v>
      </c>
      <c r="C120" s="248" t="s">
        <v>145</v>
      </c>
      <c r="D120" s="249"/>
      <c r="E120" s="249"/>
      <c r="F120" s="249"/>
      <c r="G120" s="249"/>
      <c r="H120" s="249"/>
      <c r="I120" s="249"/>
      <c r="J120" s="249"/>
      <c r="K120" s="249"/>
      <c r="L120" s="250"/>
    </row>
    <row r="121" spans="1:13" ht="15" customHeight="1" x14ac:dyDescent="0.2">
      <c r="A121" s="146"/>
      <c r="B121" s="247" t="s">
        <v>152</v>
      </c>
      <c r="C121" s="248" t="s">
        <v>256</v>
      </c>
      <c r="D121" s="249"/>
      <c r="E121" s="249"/>
      <c r="F121" s="249"/>
      <c r="G121" s="249"/>
      <c r="H121" s="249"/>
      <c r="I121" s="249"/>
      <c r="J121" s="249"/>
      <c r="K121" s="249"/>
      <c r="L121" s="250"/>
    </row>
    <row r="122" spans="1:13" ht="15" customHeight="1" x14ac:dyDescent="0.2">
      <c r="A122" s="146"/>
      <c r="B122" s="247" t="s">
        <v>80</v>
      </c>
      <c r="C122" s="248" t="s">
        <v>257</v>
      </c>
      <c r="D122" s="249"/>
      <c r="E122" s="249"/>
      <c r="F122" s="249"/>
      <c r="G122" s="249"/>
      <c r="H122" s="249"/>
      <c r="I122" s="249"/>
      <c r="J122" s="249"/>
      <c r="K122" s="249"/>
      <c r="L122" s="250"/>
    </row>
    <row r="123" spans="1:13" ht="15" customHeight="1" x14ac:dyDescent="0.2">
      <c r="A123" s="146"/>
      <c r="B123" s="247" t="s">
        <v>63</v>
      </c>
      <c r="C123" s="248" t="s">
        <v>258</v>
      </c>
      <c r="D123" s="249"/>
      <c r="E123" s="249"/>
      <c r="F123" s="249"/>
      <c r="G123" s="249"/>
      <c r="H123" s="249"/>
      <c r="I123" s="249"/>
      <c r="J123" s="249"/>
      <c r="K123" s="249"/>
      <c r="L123" s="250"/>
    </row>
    <row r="124" spans="1:13" s="298" customFormat="1" ht="15" customHeight="1" x14ac:dyDescent="0.2">
      <c r="A124" s="265"/>
      <c r="B124" s="293" t="s">
        <v>182</v>
      </c>
      <c r="C124" s="294" t="s">
        <v>181</v>
      </c>
      <c r="D124" s="295"/>
      <c r="E124" s="295"/>
      <c r="F124" s="295"/>
      <c r="G124" s="295"/>
      <c r="H124" s="295"/>
      <c r="I124" s="295"/>
      <c r="J124" s="295"/>
      <c r="K124" s="295"/>
      <c r="L124" s="296"/>
      <c r="M124" s="297"/>
    </row>
    <row r="125" spans="1:13" ht="15" customHeight="1" x14ac:dyDescent="0.2">
      <c r="A125" s="146" t="s">
        <v>192</v>
      </c>
      <c r="B125" s="145"/>
      <c r="C125" s="241"/>
      <c r="D125" s="241"/>
      <c r="E125" s="241"/>
      <c r="F125" s="241"/>
      <c r="G125" s="241"/>
      <c r="H125" s="221"/>
      <c r="I125" s="221"/>
      <c r="J125" s="221"/>
      <c r="K125" s="221"/>
      <c r="L125" s="145"/>
    </row>
    <row r="126" spans="1:13" ht="15" customHeight="1" x14ac:dyDescent="0.2">
      <c r="A126" s="146"/>
      <c r="B126" s="247" t="s">
        <v>40</v>
      </c>
      <c r="C126" s="248" t="s">
        <v>304</v>
      </c>
      <c r="D126" s="249"/>
      <c r="E126" s="249"/>
      <c r="F126" s="249"/>
      <c r="G126" s="249"/>
      <c r="H126" s="249"/>
      <c r="I126" s="249"/>
      <c r="J126" s="249"/>
      <c r="K126" s="249"/>
      <c r="L126" s="250"/>
    </row>
    <row r="127" spans="1:13" ht="15" customHeight="1" x14ac:dyDescent="0.2">
      <c r="A127" s="146"/>
      <c r="B127" s="247" t="s">
        <v>195</v>
      </c>
      <c r="C127" s="248" t="s">
        <v>259</v>
      </c>
      <c r="D127" s="249"/>
      <c r="E127" s="249"/>
      <c r="F127" s="249"/>
      <c r="G127" s="249"/>
      <c r="H127" s="249"/>
      <c r="I127" s="249"/>
      <c r="J127" s="249"/>
      <c r="K127" s="249"/>
      <c r="L127" s="250"/>
    </row>
    <row r="128" spans="1:13" ht="15" customHeight="1" x14ac:dyDescent="0.2">
      <c r="A128" s="146"/>
      <c r="B128" s="247" t="s">
        <v>115</v>
      </c>
      <c r="C128" s="248" t="s">
        <v>321</v>
      </c>
      <c r="D128" s="249"/>
      <c r="E128" s="249"/>
      <c r="F128" s="249"/>
      <c r="G128" s="249"/>
      <c r="H128" s="249"/>
      <c r="I128" s="249"/>
      <c r="J128" s="249"/>
      <c r="K128" s="249"/>
      <c r="L128" s="250"/>
    </row>
    <row r="129" spans="1:13" ht="15" customHeight="1" x14ac:dyDescent="0.2">
      <c r="A129" s="146"/>
      <c r="B129" s="243" t="s">
        <v>272</v>
      </c>
      <c r="C129" s="248" t="s">
        <v>149</v>
      </c>
      <c r="D129" s="249"/>
      <c r="E129" s="249"/>
      <c r="F129" s="249"/>
      <c r="G129" s="249"/>
      <c r="H129" s="249"/>
      <c r="I129" s="249"/>
      <c r="J129" s="249"/>
      <c r="K129" s="249"/>
      <c r="L129" s="250"/>
    </row>
    <row r="130" spans="1:13" ht="15" customHeight="1" x14ac:dyDescent="0.2">
      <c r="A130" s="146"/>
      <c r="B130" s="247" t="s">
        <v>127</v>
      </c>
      <c r="C130" s="248" t="s">
        <v>145</v>
      </c>
      <c r="D130" s="249"/>
      <c r="E130" s="249"/>
      <c r="F130" s="249"/>
      <c r="G130" s="249"/>
      <c r="H130" s="249"/>
      <c r="I130" s="249"/>
      <c r="J130" s="249"/>
      <c r="K130" s="249"/>
      <c r="L130" s="250"/>
    </row>
    <row r="131" spans="1:13" ht="15" customHeight="1" x14ac:dyDescent="0.2">
      <c r="A131" s="146"/>
      <c r="B131" s="247" t="s">
        <v>4</v>
      </c>
      <c r="C131" s="248" t="s">
        <v>260</v>
      </c>
      <c r="D131" s="249"/>
      <c r="E131" s="249"/>
      <c r="F131" s="249"/>
      <c r="G131" s="249"/>
      <c r="H131" s="249"/>
      <c r="I131" s="249"/>
      <c r="J131" s="249"/>
      <c r="K131" s="249"/>
      <c r="L131" s="250"/>
    </row>
    <row r="132" spans="1:13" ht="15" customHeight="1" x14ac:dyDescent="0.2">
      <c r="A132" s="146"/>
      <c r="B132" s="247" t="s">
        <v>150</v>
      </c>
      <c r="C132" s="248" t="s">
        <v>261</v>
      </c>
      <c r="D132" s="249"/>
      <c r="E132" s="249"/>
      <c r="F132" s="249"/>
      <c r="G132" s="249"/>
      <c r="H132" s="249"/>
      <c r="I132" s="249"/>
      <c r="J132" s="249"/>
      <c r="K132" s="249"/>
      <c r="L132" s="250"/>
    </row>
    <row r="133" spans="1:13" ht="15" customHeight="1" x14ac:dyDescent="0.2">
      <c r="A133" s="146"/>
      <c r="B133" s="247" t="s">
        <v>63</v>
      </c>
      <c r="C133" s="248" t="s">
        <v>262</v>
      </c>
      <c r="D133" s="249"/>
      <c r="E133" s="249"/>
      <c r="F133" s="249"/>
      <c r="G133" s="249"/>
      <c r="H133" s="249"/>
      <c r="I133" s="249"/>
      <c r="J133" s="249"/>
      <c r="K133" s="249"/>
      <c r="L133" s="250"/>
    </row>
    <row r="134" spans="1:13" s="298" customFormat="1" ht="15" customHeight="1" x14ac:dyDescent="0.2">
      <c r="A134" s="265"/>
      <c r="B134" s="293" t="s">
        <v>183</v>
      </c>
      <c r="C134" s="294" t="s">
        <v>184</v>
      </c>
      <c r="D134" s="295"/>
      <c r="E134" s="295"/>
      <c r="F134" s="295"/>
      <c r="G134" s="295"/>
      <c r="H134" s="295"/>
      <c r="I134" s="295"/>
      <c r="J134" s="295"/>
      <c r="K134" s="295"/>
      <c r="L134" s="296"/>
      <c r="M134" s="297"/>
    </row>
    <row r="135" spans="1:13" ht="15" customHeight="1" x14ac:dyDescent="0.2">
      <c r="A135" s="146"/>
      <c r="B135" s="145"/>
      <c r="C135" s="239"/>
      <c r="D135" s="239"/>
      <c r="E135" s="239"/>
      <c r="F135" s="239"/>
      <c r="G135" s="239"/>
      <c r="H135" s="221"/>
      <c r="I135" s="221"/>
      <c r="J135" s="221"/>
      <c r="K135" s="221"/>
      <c r="L135" s="146"/>
    </row>
    <row r="136" spans="1:13" ht="15" customHeight="1" x14ac:dyDescent="0.2">
      <c r="A136" s="146"/>
      <c r="B136" s="145"/>
      <c r="C136" s="239"/>
      <c r="D136" s="239"/>
      <c r="E136" s="239"/>
      <c r="F136" s="239"/>
      <c r="G136" s="239"/>
      <c r="H136" s="221"/>
      <c r="I136" s="221"/>
      <c r="J136" s="221"/>
      <c r="K136" s="221"/>
      <c r="L136" s="146"/>
    </row>
    <row r="137" spans="1:13" ht="15" customHeight="1" x14ac:dyDescent="0.2">
      <c r="A137" s="146"/>
      <c r="B137" s="302"/>
      <c r="C137" s="302"/>
      <c r="D137" s="302"/>
      <c r="E137" s="302"/>
      <c r="F137" s="302"/>
      <c r="G137" s="302"/>
      <c r="H137" s="302"/>
      <c r="I137" s="302"/>
      <c r="J137" s="302"/>
      <c r="K137" s="302"/>
      <c r="L137" s="302"/>
    </row>
    <row r="138" spans="1:13" ht="15" customHeight="1" x14ac:dyDescent="0.2">
      <c r="A138" s="146"/>
      <c r="B138" s="302"/>
      <c r="C138" s="302"/>
      <c r="D138" s="302"/>
      <c r="E138" s="302"/>
      <c r="F138" s="302"/>
      <c r="G138" s="302"/>
      <c r="H138" s="302"/>
      <c r="I138" s="302"/>
      <c r="J138" s="302"/>
      <c r="K138" s="302"/>
      <c r="L138" s="302"/>
    </row>
    <row r="139" spans="1:13" ht="15" customHeight="1" x14ac:dyDescent="0.2">
      <c r="A139" s="146"/>
      <c r="B139" s="302"/>
      <c r="C139" s="302"/>
      <c r="D139" s="302"/>
      <c r="E139" s="302"/>
      <c r="F139" s="302"/>
      <c r="G139" s="302"/>
      <c r="H139" s="302"/>
      <c r="I139" s="302"/>
      <c r="J139" s="302"/>
      <c r="K139" s="302"/>
      <c r="L139" s="302"/>
    </row>
    <row r="140" spans="1:13" ht="15" customHeight="1" x14ac:dyDescent="0.2">
      <c r="A140" s="146"/>
      <c r="B140" s="302"/>
      <c r="C140" s="302"/>
      <c r="D140" s="302"/>
      <c r="E140" s="302"/>
      <c r="F140" s="302"/>
      <c r="G140" s="302"/>
      <c r="H140" s="302"/>
      <c r="I140" s="302"/>
      <c r="J140" s="302"/>
      <c r="K140" s="302"/>
      <c r="L140" s="302"/>
    </row>
    <row r="141" spans="1:13" ht="15" customHeight="1" x14ac:dyDescent="0.2">
      <c r="A141" s="146"/>
      <c r="B141" s="313"/>
      <c r="C141" s="302"/>
      <c r="D141" s="302"/>
      <c r="E141" s="302"/>
      <c r="F141" s="302"/>
      <c r="G141" s="302"/>
      <c r="H141" s="302"/>
      <c r="I141" s="302"/>
      <c r="J141" s="302"/>
      <c r="K141" s="302"/>
      <c r="L141" s="302"/>
    </row>
    <row r="142" spans="1:13" ht="15" customHeight="1" x14ac:dyDescent="0.2">
      <c r="A142" s="146"/>
      <c r="B142" s="302"/>
      <c r="C142" s="302"/>
      <c r="D142" s="302"/>
      <c r="E142" s="302"/>
      <c r="F142" s="302"/>
      <c r="G142" s="302"/>
      <c r="H142" s="302"/>
      <c r="I142" s="302"/>
      <c r="J142" s="302"/>
      <c r="K142" s="302"/>
      <c r="L142" s="302"/>
    </row>
    <row r="143" spans="1:13" ht="15" customHeight="1" x14ac:dyDescent="0.2">
      <c r="B143" s="252"/>
      <c r="C143" s="253"/>
      <c r="D143" s="253"/>
      <c r="E143" s="253"/>
      <c r="F143" s="253"/>
      <c r="G143" s="253"/>
      <c r="H143" s="254"/>
      <c r="I143" s="254"/>
      <c r="J143" s="254"/>
      <c r="K143" s="254"/>
    </row>
    <row r="144" spans="1:13" ht="15" customHeight="1" x14ac:dyDescent="0.2">
      <c r="B144" s="252"/>
      <c r="C144" s="253"/>
      <c r="D144" s="253"/>
      <c r="E144" s="253"/>
      <c r="F144" s="253"/>
      <c r="G144" s="253"/>
      <c r="H144" s="254"/>
      <c r="I144" s="254"/>
      <c r="J144" s="254"/>
      <c r="K144" s="254"/>
    </row>
    <row r="145" ht="20.25" customHeight="1" x14ac:dyDescent="0.2"/>
  </sheetData>
  <sheetProtection formatCells="0" formatRows="0" insertRows="0" selectLockedCells="1"/>
  <protectedRanges>
    <protectedRange sqref="A45:D45 G9:L10 A25:D25 A9:D10 A34:D34 A11:L11 A26:L26 B7:C8 D6:L8 B4:G4 A46:L46 B5:C5 A4:A8 A96:L65483 A35:L35 A23:L24 A12:D22 H12:L12 A32:L33 A27:D31 A43:L44 A36:D42 H36:L42 A51:L52 A47:D50 H47:L50 C94 I17:L22 I14:K16 H4:L5 A85:G88 A94:B95 I13:L13 H13:H22 A1:L3 G25:L25 G34:L34 G45:L45 D94:G95 H27:L31 H94:L95 H86:L93 D89:G93 A89:B93 C89:C93" name="範囲1"/>
    <protectedRange sqref="A62:A63 A64:L65 A57:C61 A56:B56 A66:B66 D66:G66 A67:G84" name="範囲1_8_1"/>
    <protectedRange sqref="B62:C63" name="範囲1_3_1"/>
    <protectedRange sqref="I56:L63 E56:G61" name="範囲1_8"/>
    <protectedRange sqref="I62:L63 E62:G63" name="範囲1_3"/>
    <protectedRange sqref="L14:L16" name="範囲1_4"/>
  </protectedRanges>
  <mergeCells count="19">
    <mergeCell ref="B142:L142"/>
    <mergeCell ref="B138:L138"/>
    <mergeCell ref="C94:L94"/>
    <mergeCell ref="C95:L95"/>
    <mergeCell ref="B141:L141"/>
    <mergeCell ref="B140:L140"/>
    <mergeCell ref="B139:L139"/>
    <mergeCell ref="B137:L137"/>
    <mergeCell ref="C92:L92"/>
    <mergeCell ref="C93:L93"/>
    <mergeCell ref="C1:K1"/>
    <mergeCell ref="A1:B1"/>
    <mergeCell ref="H64:L64"/>
    <mergeCell ref="B89:L89"/>
    <mergeCell ref="E58:J58"/>
    <mergeCell ref="E10:G10"/>
    <mergeCell ref="E25:G25"/>
    <mergeCell ref="E34:G34"/>
    <mergeCell ref="E45:G45"/>
  </mergeCells>
  <phoneticPr fontId="1"/>
  <dataValidations count="9">
    <dataValidation type="list" allowBlank="1" showInputMessage="1" showErrorMessage="1" sqref="H64 H51:H52 N53:N55" xr:uid="{00000000-0002-0000-0600-000000000000}">
      <formula1>"A.受賞,B.表彰,C.標準化の採択,D.その他"</formula1>
    </dataValidation>
    <dataValidation type="list" allowBlank="1" showInputMessage="1" showErrorMessage="1" sqref="H27:H31" xr:uid="{00000000-0002-0000-0600-000001000000}">
      <formula1>"I.標準化提案,J.標準化採択"</formula1>
    </dataValidation>
    <dataValidation imeMode="hiragana" allowBlank="1" showInputMessage="1" showErrorMessage="1" sqref="I36:L42 I12:L22 I27:L31" xr:uid="{00000000-0002-0000-0600-000002000000}"/>
    <dataValidation type="date" errorStyle="warning" imeMode="halfAlpha" allowBlank="1" showInputMessage="1" showErrorMessage="1" errorTitle="日付" error="2010/10/31 の形式で入力してください" sqref="B57:B64 B51:B55" xr:uid="{00000000-0002-0000-0600-000003000000}">
      <formula1>36617</formula1>
      <formula2>43921</formula2>
    </dataValidation>
    <dataValidation type="list" allowBlank="1" showInputMessage="1" showErrorMessage="1" sqref="H36:H42" xr:uid="{00000000-0002-0000-0600-000004000000}">
      <formula1>"K.プレスリリース,L.報道,M.展示会"</formula1>
    </dataValidation>
    <dataValidation allowBlank="1" showInputMessage="1" sqref="I56:I57 I59:I62" xr:uid="{00000000-0002-0000-0600-000005000000}"/>
    <dataValidation type="list" allowBlank="1" showInputMessage="1" showErrorMessage="1" sqref="E12:G22 E27:G31 E36:G42 E47:G50" xr:uid="{00000000-0002-0000-0600-000006000000}">
      <formula1>"〇"</formula1>
    </dataValidation>
    <dataValidation type="list" allowBlank="1" showInputMessage="1" showErrorMessage="1" sqref="H47:H50" xr:uid="{00000000-0002-0000-0600-000007000000}">
      <formula1>"N.受賞,O.表彰,P.成果の実施,Q.その他"</formula1>
    </dataValidation>
    <dataValidation type="list" allowBlank="1" showInputMessage="1" showErrorMessage="1" sqref="H12:H22" xr:uid="{00000000-0002-0000-0600-000008000000}">
      <formula1>"A.研究論文,B.小論文,C1.査読付収録論文,C2.収録論文,D.機関誌論文,E.著書等,F.学術解説等,G.一般口頭発表,H.その他資料"</formula1>
    </dataValidation>
  </dataValidations>
  <pageMargins left="0.39370078740157483" right="0.39370078740157483" top="0.59055118110236227" bottom="0.39370078740157483" header="0.70866141732283472" footer="0.31496062992125984"/>
  <pageSetup paperSize="9" scale="63" fitToHeight="0" pageOrder="overThenDown" orientation="landscape" cellComments="asDisplayed" r:id="rId1"/>
  <headerFooter alignWithMargins="0">
    <oddFooter>&amp;C－&amp;P－</oddFooter>
  </headerFooter>
  <rowBreaks count="3" manualBreakCount="3">
    <brk id="52" max="16383" man="1"/>
    <brk id="86" max="16383" man="1"/>
    <brk id="96"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33"/>
  <sheetViews>
    <sheetView zoomScale="175" zoomScaleNormal="175" zoomScaleSheetLayoutView="100" workbookViewId="0">
      <selection activeCell="B24" sqref="B24"/>
    </sheetView>
  </sheetViews>
  <sheetFormatPr defaultColWidth="9" defaultRowHeight="11" x14ac:dyDescent="0.2"/>
  <cols>
    <col min="1" max="1" width="3.6328125" style="3" customWidth="1"/>
    <col min="2" max="2" width="16" style="3" customWidth="1"/>
    <col min="3" max="3" width="147.26953125" style="19" customWidth="1"/>
    <col min="4" max="4" width="9" style="3" customWidth="1"/>
    <col min="5" max="16384" width="9" style="3"/>
  </cols>
  <sheetData>
    <row r="1" spans="1:3" ht="13" customHeight="1" x14ac:dyDescent="0.2">
      <c r="A1" s="236" t="s">
        <v>128</v>
      </c>
      <c r="B1" s="145"/>
      <c r="C1" s="239"/>
    </row>
    <row r="2" spans="1:3" ht="13" customHeight="1" x14ac:dyDescent="0.2">
      <c r="A2" s="236"/>
      <c r="B2" s="145"/>
      <c r="C2" s="239"/>
    </row>
    <row r="3" spans="1:3" ht="13" customHeight="1" x14ac:dyDescent="0.2">
      <c r="A3" s="256" t="s">
        <v>223</v>
      </c>
      <c r="B3" s="256"/>
      <c r="C3" s="144"/>
    </row>
    <row r="4" spans="1:3" ht="44" x14ac:dyDescent="0.2">
      <c r="A4" s="257"/>
      <c r="B4" s="258" t="s">
        <v>71</v>
      </c>
      <c r="C4" s="259" t="s">
        <v>285</v>
      </c>
    </row>
    <row r="5" spans="1:3" x14ac:dyDescent="0.2">
      <c r="A5" s="257"/>
      <c r="B5" s="260" t="s">
        <v>72</v>
      </c>
      <c r="C5" s="261" t="s">
        <v>288</v>
      </c>
    </row>
    <row r="6" spans="1:3" ht="22" x14ac:dyDescent="0.2">
      <c r="A6" s="257"/>
      <c r="B6" s="258" t="s">
        <v>203</v>
      </c>
      <c r="C6" s="259" t="s">
        <v>286</v>
      </c>
    </row>
    <row r="7" spans="1:3" ht="44" x14ac:dyDescent="0.2">
      <c r="A7" s="257"/>
      <c r="B7" s="258" t="s">
        <v>204</v>
      </c>
      <c r="C7" s="259" t="s">
        <v>287</v>
      </c>
    </row>
    <row r="8" spans="1:3" x14ac:dyDescent="0.2">
      <c r="A8" s="257"/>
      <c r="B8" s="260" t="s">
        <v>73</v>
      </c>
      <c r="C8" s="247" t="s">
        <v>125</v>
      </c>
    </row>
    <row r="9" spans="1:3" ht="22" x14ac:dyDescent="0.2">
      <c r="A9" s="257"/>
      <c r="B9" s="260" t="s">
        <v>74</v>
      </c>
      <c r="C9" s="261" t="s">
        <v>205</v>
      </c>
    </row>
    <row r="10" spans="1:3" ht="22" x14ac:dyDescent="0.2">
      <c r="A10" s="257"/>
      <c r="B10" s="260" t="s">
        <v>75</v>
      </c>
      <c r="C10" s="261" t="s">
        <v>206</v>
      </c>
    </row>
    <row r="11" spans="1:3" ht="37" customHeight="1" x14ac:dyDescent="0.2">
      <c r="A11" s="257"/>
      <c r="B11" s="258" t="s">
        <v>76</v>
      </c>
      <c r="C11" s="259" t="s">
        <v>283</v>
      </c>
    </row>
    <row r="12" spans="1:3" x14ac:dyDescent="0.2">
      <c r="A12" s="257"/>
      <c r="B12" s="260" t="s">
        <v>11</v>
      </c>
      <c r="C12" s="247" t="s">
        <v>224</v>
      </c>
    </row>
    <row r="13" spans="1:3" ht="144.75" customHeight="1" x14ac:dyDescent="0.2">
      <c r="A13" s="257"/>
      <c r="B13" s="314" t="s">
        <v>284</v>
      </c>
      <c r="C13" s="315"/>
    </row>
    <row r="14" spans="1:3" x14ac:dyDescent="0.2">
      <c r="A14" s="257"/>
      <c r="B14" s="204"/>
      <c r="C14" s="262"/>
    </row>
    <row r="15" spans="1:3" x14ac:dyDescent="0.2">
      <c r="A15" s="256" t="s">
        <v>222</v>
      </c>
      <c r="B15" s="263"/>
      <c r="C15" s="264"/>
    </row>
    <row r="16" spans="1:3" ht="36" customHeight="1" x14ac:dyDescent="0.2">
      <c r="A16" s="257"/>
      <c r="B16" s="258" t="s">
        <v>68</v>
      </c>
      <c r="C16" s="259" t="s">
        <v>289</v>
      </c>
    </row>
    <row r="17" spans="1:3" x14ac:dyDescent="0.2">
      <c r="A17" s="257"/>
      <c r="B17" s="260" t="s">
        <v>79</v>
      </c>
      <c r="C17" s="247" t="s">
        <v>57</v>
      </c>
    </row>
    <row r="18" spans="1:3" x14ac:dyDescent="0.2">
      <c r="A18" s="257"/>
      <c r="B18" s="204"/>
      <c r="C18" s="262"/>
    </row>
    <row r="19" spans="1:3" x14ac:dyDescent="0.2">
      <c r="A19" s="256" t="s">
        <v>221</v>
      </c>
      <c r="B19" s="263"/>
      <c r="C19" s="264"/>
    </row>
    <row r="20" spans="1:3" ht="15" customHeight="1" x14ac:dyDescent="0.2">
      <c r="A20" s="257"/>
      <c r="B20" s="260" t="s">
        <v>23</v>
      </c>
      <c r="C20" s="247" t="s">
        <v>58</v>
      </c>
    </row>
    <row r="21" spans="1:3" ht="15" customHeight="1" x14ac:dyDescent="0.2">
      <c r="A21" s="257"/>
      <c r="B21" s="260" t="s">
        <v>24</v>
      </c>
      <c r="C21" s="247" t="s">
        <v>6</v>
      </c>
    </row>
    <row r="22" spans="1:3" ht="15" customHeight="1" x14ac:dyDescent="0.2">
      <c r="A22" s="257"/>
      <c r="B22" s="260" t="s">
        <v>52</v>
      </c>
      <c r="C22" s="247" t="s">
        <v>61</v>
      </c>
    </row>
    <row r="23" spans="1:3" ht="29.25" customHeight="1" x14ac:dyDescent="0.2">
      <c r="A23" s="257"/>
      <c r="B23" s="316" t="s">
        <v>322</v>
      </c>
      <c r="C23" s="317"/>
    </row>
    <row r="24" spans="1:3" x14ac:dyDescent="0.2">
      <c r="A24" s="257"/>
      <c r="B24" s="236"/>
      <c r="C24" s="262"/>
    </row>
    <row r="25" spans="1:3" x14ac:dyDescent="0.2">
      <c r="A25" s="256" t="s">
        <v>220</v>
      </c>
      <c r="B25" s="263"/>
      <c r="C25" s="264"/>
    </row>
    <row r="26" spans="1:3" ht="15" customHeight="1" x14ac:dyDescent="0.2">
      <c r="A26" s="146"/>
      <c r="B26" s="247" t="s">
        <v>54</v>
      </c>
      <c r="C26" s="247" t="s">
        <v>59</v>
      </c>
    </row>
    <row r="27" spans="1:3" ht="15" customHeight="1" x14ac:dyDescent="0.2">
      <c r="A27" s="146"/>
      <c r="B27" s="247" t="s">
        <v>56</v>
      </c>
      <c r="C27" s="247" t="s">
        <v>60</v>
      </c>
    </row>
    <row r="28" spans="1:3" ht="15" customHeight="1" x14ac:dyDescent="0.2">
      <c r="A28" s="146"/>
      <c r="B28" s="247" t="s">
        <v>187</v>
      </c>
      <c r="C28" s="247" t="s">
        <v>188</v>
      </c>
    </row>
    <row r="29" spans="1:3" ht="15" customHeight="1" x14ac:dyDescent="0.2">
      <c r="A29" s="146"/>
      <c r="B29" s="247" t="s">
        <v>186</v>
      </c>
      <c r="C29" s="247" t="s">
        <v>147</v>
      </c>
    </row>
    <row r="30" spans="1:3" x14ac:dyDescent="0.2">
      <c r="B30" s="145"/>
      <c r="C30" s="145"/>
    </row>
    <row r="31" spans="1:3" x14ac:dyDescent="0.2">
      <c r="A31" s="236"/>
      <c r="B31" s="263"/>
      <c r="C31" s="239"/>
    </row>
    <row r="32" spans="1:3" x14ac:dyDescent="0.2">
      <c r="A32" s="146"/>
      <c r="B32" s="146"/>
      <c r="C32" s="257"/>
    </row>
    <row r="33" spans="1:3" x14ac:dyDescent="0.2">
      <c r="A33" s="265"/>
      <c r="B33" s="265"/>
      <c r="C33" s="266"/>
    </row>
  </sheetData>
  <sheetProtection formatCells="0" formatColumns="0" formatRows="0" insertColumns="0" insertRows="0" deleteColumns="0" deleteRows="0" selectLockedCells="1" sort="0"/>
  <mergeCells count="2">
    <mergeCell ref="B13:C13"/>
    <mergeCell ref="B23:C23"/>
  </mergeCells>
  <phoneticPr fontId="1"/>
  <pageMargins left="0.59055118110236227" right="0.59055118110236227" top="0.59055118110236227" bottom="0.59055118110236227" header="0.70866141732283472" footer="0.51181102362204722"/>
  <pageSetup paperSize="9" scale="82" pageOrder="overThenDown"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3"/>
  <sheetViews>
    <sheetView zoomScale="115" zoomScaleNormal="115" zoomScaleSheetLayoutView="80" workbookViewId="0">
      <selection activeCell="H18" sqref="H18"/>
    </sheetView>
  </sheetViews>
  <sheetFormatPr defaultColWidth="9" defaultRowHeight="14" x14ac:dyDescent="0.2"/>
  <cols>
    <col min="1" max="1" width="19.7265625" style="275" customWidth="1"/>
    <col min="2" max="2" width="47.36328125" style="275" customWidth="1"/>
    <col min="3" max="3" width="10" style="275" customWidth="1"/>
    <col min="4" max="4" width="25.90625" style="275" customWidth="1"/>
    <col min="5" max="5" width="9.90625" style="275" customWidth="1"/>
    <col min="6" max="6" width="25.453125" style="275" customWidth="1"/>
    <col min="7" max="7" width="9" style="275"/>
    <col min="8" max="8" width="40.6328125" style="275" customWidth="1"/>
    <col min="9" max="16384" width="9" style="275"/>
  </cols>
  <sheetData>
    <row r="1" spans="1:15" s="270" customFormat="1" ht="15" customHeight="1" x14ac:dyDescent="0.2">
      <c r="A1" s="267" t="str">
        <f>発表区分!A3</f>
        <v>＜１．論文等発表＞</v>
      </c>
      <c r="B1" s="268"/>
      <c r="C1" s="268"/>
      <c r="D1" s="268"/>
      <c r="E1" s="268"/>
      <c r="F1" s="268"/>
      <c r="G1" s="268"/>
      <c r="H1" s="268"/>
      <c r="I1" s="268"/>
      <c r="J1" s="269"/>
      <c r="K1" s="269"/>
      <c r="L1" s="269"/>
      <c r="M1" s="269"/>
      <c r="N1" s="269"/>
      <c r="O1" s="269"/>
    </row>
    <row r="2" spans="1:15" s="270" customFormat="1" ht="56.25" customHeight="1" x14ac:dyDescent="0.2">
      <c r="A2" s="271" t="str">
        <f>発表区分!B4</f>
        <v>A.研究論文</v>
      </c>
      <c r="B2" s="322" t="str">
        <f>発表区分!C4</f>
        <v>学会等の学術団体が発行もしくは編集し定期的に刊行される正式な査読過程のある学術雑誌に、正式な査読を受けて掲載されたオリジナル論文。
【例：Nature、Optics Express、Journal of Applied Physics、IEEE Transactions、信学会論文誌等】
（注：「B.小論文」に該当するものを除きます。　「正式な査読過程」とは「ピア・レビュー」を指します。）
（注：翻訳出版された論文は「H.その他資料」に分類してください。）</v>
      </c>
      <c r="C2" s="323"/>
      <c r="D2" s="323"/>
      <c r="E2" s="323"/>
      <c r="F2" s="323"/>
      <c r="G2" s="323"/>
      <c r="H2" s="324"/>
      <c r="I2" s="272"/>
      <c r="J2" s="273"/>
      <c r="K2" s="273"/>
      <c r="L2" s="273"/>
      <c r="M2" s="273"/>
      <c r="N2" s="273"/>
      <c r="O2" s="273"/>
    </row>
    <row r="3" spans="1:15" s="270" customFormat="1" ht="13" x14ac:dyDescent="0.2">
      <c r="A3" s="271" t="str">
        <f>発表区分!B5</f>
        <v>B.小論文</v>
      </c>
      <c r="B3" s="322" t="str">
        <f>発表区分!C5</f>
        <v>学会等の学術団体が発行もしくは編集し定期的に刊行される正式な査読過程のある学術雑誌に掲載されたオリジナル論文で、小論文、研究速報、寄書、レター、ショートノート等。</v>
      </c>
      <c r="C3" s="323"/>
      <c r="D3" s="323"/>
      <c r="E3" s="323"/>
      <c r="F3" s="323"/>
      <c r="G3" s="323"/>
      <c r="H3" s="324"/>
      <c r="I3" s="272"/>
      <c r="J3" s="273"/>
      <c r="K3" s="273"/>
      <c r="L3" s="273"/>
      <c r="M3" s="273"/>
      <c r="N3" s="273"/>
      <c r="O3" s="273"/>
    </row>
    <row r="4" spans="1:15" s="270" customFormat="1" ht="46.5" customHeight="1" x14ac:dyDescent="0.2">
      <c r="A4" s="271" t="str">
        <f>発表区分!B6</f>
        <v>C1.査読付収録論文※</v>
      </c>
      <c r="B4" s="322" t="str">
        <f>発表区分!C6</f>
        <v>学会の定期講演会、研究集会、シンポジウム等で口頭発表された後、プロシーディングとして刊行されたFull Paperに準ずる論文や予稿、論文形式のもので、査読過程が有るもの。【例：ECOC等】
 （注：基調講演、招待講演、依頼講演については、その旨を採録情報欄へ記入し、外部発表一覧表提出時に発表プログラムも合わせて提出してください。）</v>
      </c>
      <c r="C4" s="323"/>
      <c r="D4" s="323"/>
      <c r="E4" s="323"/>
      <c r="F4" s="323"/>
      <c r="G4" s="323"/>
      <c r="H4" s="324"/>
      <c r="I4" s="272"/>
      <c r="J4" s="273"/>
      <c r="K4" s="273"/>
      <c r="L4" s="273"/>
      <c r="M4" s="273"/>
      <c r="N4" s="273"/>
      <c r="O4" s="273"/>
    </row>
    <row r="5" spans="1:15" s="270" customFormat="1" ht="60.65" customHeight="1" x14ac:dyDescent="0.2">
      <c r="A5" s="271" t="str">
        <f>発表区分!B7</f>
        <v>C2.収録論文※</v>
      </c>
      <c r="B5" s="322" t="str">
        <f>発表区分!C7</f>
        <v>学会の定期講演会、研究集会、シンポジウム等で口頭発表された後、プロシーディングとして刊行されたFull Paperに準ずる論文や予稿、論文形式のもので、査読過程が無いもの。【例：信学会研究会等】
基調講演、招待講演などで、査読過程が無く、プロシーディングとして刊行されるもの。 （注：基調講演、招待講演、依頼講演については、その旨を採録情報欄へ記入し、外部発表一覧表提出時に発表プログラムも合わせて提出してください。）</v>
      </c>
      <c r="C5" s="323"/>
      <c r="D5" s="323"/>
      <c r="E5" s="323"/>
      <c r="F5" s="323"/>
      <c r="G5" s="323"/>
      <c r="H5" s="324"/>
      <c r="I5" s="272"/>
      <c r="J5" s="273"/>
      <c r="K5" s="273"/>
      <c r="L5" s="273"/>
      <c r="M5" s="273"/>
      <c r="N5" s="273"/>
      <c r="O5" s="273"/>
    </row>
    <row r="6" spans="1:15" s="270" customFormat="1" ht="194.25" customHeight="1" x14ac:dyDescent="0.2">
      <c r="A6" s="325" t="str">
        <f>発表区分!B13</f>
        <v>※収録論文の共通事項
◆要約等のみの場合は「G.一般口頭発表」としてください。
◆収録論文は、開催者（学会等）の取り扱いにより、以下の通り外部発表の成果内容が異なりますのでご注意ください。
　①開催者（学会等）が、口頭発表に対応する収録論文として扱っている場合
　　発表件数は「１」。
　　　ただし、
　　　　　・収録論文が公表（出版）されない場合には「口頭発表」を成果とする。発表年月日は、口頭発表の日。
　　　　　・収録論文が公表（出版）される場合には「収録論文」を成果とする。発表年月日は、口頭発表、収録論文の何れか最も早い発表日（エビデンスにより確認）。
　　　●C1,C2（収録論文）と、G（一般口頭発表）を重複して成果記載しないよう、注意してください。
　②開催者（学会等）が、口頭発表に対応する収録論文として扱っていない場合
　　発表件数は口頭発表と論文の計「２」。口頭発表と論文がそれぞれ別の成果になります。発表年月日は、口頭発表の発表日と論文発表日は別々で、それぞれの発表年月日は対象発表が初めて発表された日（エビデンスにより確認）。
　　例）口頭発表の中で優秀な発表について、開催者より勧められて別途論文を発表した場合</v>
      </c>
      <c r="B6" s="326"/>
      <c r="C6" s="326"/>
      <c r="D6" s="326"/>
      <c r="E6" s="326"/>
      <c r="F6" s="326"/>
      <c r="G6" s="326"/>
      <c r="H6" s="327"/>
      <c r="I6" s="272"/>
      <c r="J6" s="273"/>
      <c r="K6" s="273"/>
      <c r="L6" s="273"/>
      <c r="M6" s="273"/>
      <c r="N6" s="273"/>
      <c r="O6" s="273"/>
    </row>
    <row r="7" spans="1:15" s="270" customFormat="1" ht="13" x14ac:dyDescent="0.2">
      <c r="A7" s="271" t="str">
        <f>発表区分!B8</f>
        <v>D.機関誌論文</v>
      </c>
      <c r="B7" s="322" t="str">
        <f>発表区分!C8</f>
        <v>公の研究機関、企業等あるいは大学等の編集発行する論文誌、紀要などで「A.研究論文」に準ずる論文。</v>
      </c>
      <c r="C7" s="323"/>
      <c r="D7" s="323"/>
      <c r="E7" s="323"/>
      <c r="F7" s="323"/>
      <c r="G7" s="323"/>
      <c r="H7" s="324"/>
      <c r="I7" s="272"/>
      <c r="J7" s="273"/>
      <c r="K7" s="273"/>
      <c r="L7" s="273"/>
      <c r="M7" s="273"/>
      <c r="N7" s="273"/>
      <c r="O7" s="273"/>
    </row>
    <row r="8" spans="1:15" s="270" customFormat="1" ht="29.25" customHeight="1" x14ac:dyDescent="0.2">
      <c r="A8" s="271" t="str">
        <f>発表区分!B9</f>
        <v>E.著書等</v>
      </c>
      <c r="B8" s="322" t="str">
        <f>発表区分!C9</f>
        <v>著作本全般、分担で執筆した場合、概ね１章以上を分担しているもの。
（注：他は「H.その他資料」に分類してください。）</v>
      </c>
      <c r="C8" s="323"/>
      <c r="D8" s="323"/>
      <c r="E8" s="323"/>
      <c r="F8" s="323"/>
      <c r="G8" s="323"/>
      <c r="H8" s="324"/>
      <c r="I8" s="272"/>
      <c r="J8" s="273"/>
      <c r="K8" s="273"/>
      <c r="L8" s="273"/>
      <c r="M8" s="273"/>
      <c r="N8" s="273"/>
      <c r="O8" s="273"/>
    </row>
    <row r="9" spans="1:15" s="270" customFormat="1" ht="30" customHeight="1" x14ac:dyDescent="0.2">
      <c r="A9" s="271" t="str">
        <f>発表区分!B10</f>
        <v>F.学術解説等</v>
      </c>
      <c r="B9" s="322" t="str">
        <f>発表区分!C10</f>
        <v>研究論文に準ずる内容であるが、必ずしもオリジナリティを要求されない、あるいは正式な査読過程のない論文もしくは解説記事。
（注：ショートノートに準ずるものは「H．その他資料」に分類してください。）</v>
      </c>
      <c r="C9" s="323"/>
      <c r="D9" s="323"/>
      <c r="E9" s="323"/>
      <c r="F9" s="323"/>
      <c r="G9" s="323"/>
      <c r="H9" s="324"/>
      <c r="I9" s="272"/>
      <c r="J9" s="273"/>
      <c r="K9" s="273"/>
      <c r="L9" s="273"/>
      <c r="M9" s="273"/>
      <c r="N9" s="273"/>
      <c r="O9" s="273"/>
    </row>
    <row r="10" spans="1:15" s="270" customFormat="1" ht="44.25" customHeight="1" x14ac:dyDescent="0.2">
      <c r="A10" s="271" t="str">
        <f>発表区分!B11</f>
        <v>G.一般口頭発表</v>
      </c>
      <c r="B10" s="322" t="str">
        <f>発表区分!C11</f>
        <v>学会の定期講演会、研究集会、シンポジウム、セミナー、講演会の口頭発表で、「C1 査読付収録論文」、「C2収録論文」ではないもの。
【例：信学会総合大会、信学会ソサイエティ大会、物理学会年次大会】
（注：基調講演、招待講演、依頼講演については、その旨を採録情報欄へ記入し、外部発表一覧表提出時に発表プログラムも合わせて提出してください。）</v>
      </c>
      <c r="C10" s="323"/>
      <c r="D10" s="323"/>
      <c r="E10" s="323"/>
      <c r="F10" s="323"/>
      <c r="G10" s="323"/>
      <c r="H10" s="324"/>
      <c r="I10" s="272"/>
      <c r="J10" s="273"/>
      <c r="K10" s="273"/>
      <c r="L10" s="273"/>
      <c r="M10" s="273"/>
      <c r="N10" s="273"/>
      <c r="O10" s="273"/>
    </row>
    <row r="11" spans="1:15" s="270" customFormat="1" ht="13" x14ac:dyDescent="0.2">
      <c r="A11" s="271" t="str">
        <f>発表区分!B12</f>
        <v>H.その他の資料</v>
      </c>
      <c r="B11" s="322" t="str">
        <f>発表区分!C12</f>
        <v>一般商業雑誌、広報誌等に寄稿された解説、報告、紹介等を目的とした記事、プレプリント、他発表分類に該当しない外部発表資料。</v>
      </c>
      <c r="C11" s="323"/>
      <c r="D11" s="323"/>
      <c r="E11" s="323"/>
      <c r="F11" s="323"/>
      <c r="G11" s="323"/>
      <c r="H11" s="324"/>
      <c r="I11" s="272"/>
      <c r="J11" s="273"/>
      <c r="K11" s="273"/>
      <c r="L11" s="273"/>
      <c r="M11" s="273"/>
      <c r="N11" s="273"/>
      <c r="O11" s="273"/>
    </row>
    <row r="12" spans="1:15" x14ac:dyDescent="0.2">
      <c r="A12" s="274"/>
      <c r="B12" s="274"/>
      <c r="C12" s="274"/>
      <c r="D12" s="274"/>
      <c r="E12" s="274"/>
      <c r="F12" s="274"/>
      <c r="G12" s="274"/>
      <c r="H12" s="274"/>
      <c r="I12" s="274"/>
    </row>
    <row r="13" spans="1:15" ht="19.5" thickBot="1" x14ac:dyDescent="0.25">
      <c r="A13" s="274"/>
      <c r="B13" s="276" t="s">
        <v>137</v>
      </c>
      <c r="C13" s="274"/>
      <c r="D13" s="274"/>
      <c r="E13" s="274"/>
      <c r="F13" s="274"/>
      <c r="G13" s="274"/>
      <c r="H13" s="274"/>
      <c r="I13" s="274"/>
    </row>
    <row r="14" spans="1:15" ht="19.5" thickBot="1" x14ac:dyDescent="0.25">
      <c r="A14" s="274"/>
      <c r="B14" s="277"/>
      <c r="C14" s="274"/>
      <c r="D14" s="274"/>
      <c r="E14" s="274"/>
      <c r="F14" s="278" t="s">
        <v>157</v>
      </c>
      <c r="G14" s="274"/>
      <c r="H14" s="278" t="s">
        <v>138</v>
      </c>
      <c r="I14" s="274"/>
    </row>
    <row r="15" spans="1:15" x14ac:dyDescent="0.2">
      <c r="A15" s="274"/>
      <c r="B15" s="274"/>
      <c r="C15" s="274"/>
      <c r="D15" s="274"/>
      <c r="E15" s="274"/>
      <c r="F15" s="274"/>
      <c r="G15" s="274"/>
      <c r="H15" s="274"/>
      <c r="I15" s="274"/>
    </row>
    <row r="16" spans="1:15" ht="54" customHeight="1" x14ac:dyDescent="0.2">
      <c r="A16" s="274"/>
      <c r="B16" s="279" t="s">
        <v>161</v>
      </c>
      <c r="C16" s="280"/>
      <c r="D16" s="281" t="s">
        <v>159</v>
      </c>
      <c r="E16" s="280"/>
      <c r="F16" s="282" t="s">
        <v>21</v>
      </c>
      <c r="G16" s="274"/>
      <c r="H16" s="274"/>
      <c r="I16" s="274"/>
    </row>
    <row r="17" spans="1:9" ht="25" customHeight="1" x14ac:dyDescent="0.2">
      <c r="A17" s="274"/>
      <c r="B17" s="318"/>
      <c r="C17" s="274"/>
      <c r="D17" s="274"/>
      <c r="E17" s="274"/>
      <c r="F17" s="274"/>
      <c r="G17" s="274"/>
      <c r="H17" s="274"/>
      <c r="I17" s="274"/>
    </row>
    <row r="18" spans="1:9" ht="42" x14ac:dyDescent="0.2">
      <c r="A18" s="274"/>
      <c r="B18" s="318"/>
      <c r="C18" s="274"/>
      <c r="D18" s="283" t="s">
        <v>292</v>
      </c>
      <c r="E18" s="280"/>
      <c r="F18" s="282" t="s">
        <v>20</v>
      </c>
      <c r="G18" s="274"/>
      <c r="H18" s="274"/>
      <c r="I18" s="274"/>
    </row>
    <row r="19" spans="1:9" ht="25" customHeight="1" x14ac:dyDescent="0.2">
      <c r="A19" s="274"/>
      <c r="B19" s="318"/>
      <c r="C19" s="274"/>
      <c r="D19" s="274"/>
      <c r="E19" s="274"/>
      <c r="F19" s="274"/>
      <c r="G19" s="274"/>
      <c r="H19" s="274"/>
      <c r="I19" s="274"/>
    </row>
    <row r="20" spans="1:9" ht="100.5" customHeight="1" x14ac:dyDescent="0.2">
      <c r="A20" s="274"/>
      <c r="B20" s="283" t="s">
        <v>130</v>
      </c>
      <c r="C20" s="280"/>
      <c r="D20" s="279" t="s">
        <v>290</v>
      </c>
      <c r="E20" s="280"/>
      <c r="F20" s="283" t="s">
        <v>219</v>
      </c>
      <c r="G20" s="284"/>
      <c r="H20" s="279" t="s">
        <v>160</v>
      </c>
      <c r="I20" s="274"/>
    </row>
    <row r="21" spans="1:9" ht="24.75" customHeight="1" x14ac:dyDescent="0.2">
      <c r="A21" s="274"/>
      <c r="B21" s="285"/>
      <c r="C21" s="280"/>
      <c r="D21" s="286"/>
      <c r="E21" s="280"/>
      <c r="F21" s="287"/>
      <c r="G21" s="284"/>
      <c r="H21" s="288"/>
      <c r="I21" s="274"/>
    </row>
    <row r="22" spans="1:9" ht="100.5" customHeight="1" x14ac:dyDescent="0.2">
      <c r="A22" s="274"/>
      <c r="B22" s="287"/>
      <c r="C22" s="280"/>
      <c r="D22" s="279" t="s">
        <v>291</v>
      </c>
      <c r="E22" s="280"/>
      <c r="F22" s="283" t="s">
        <v>199</v>
      </c>
      <c r="G22" s="284"/>
      <c r="H22" s="279" t="s">
        <v>160</v>
      </c>
      <c r="I22" s="274"/>
    </row>
    <row r="23" spans="1:9" ht="25" customHeight="1" x14ac:dyDescent="0.2">
      <c r="A23" s="274"/>
      <c r="B23" s="320"/>
      <c r="C23" s="274"/>
      <c r="D23" s="274"/>
      <c r="E23" s="274"/>
      <c r="F23" s="274"/>
      <c r="G23" s="274"/>
      <c r="H23" s="274"/>
      <c r="I23" s="274"/>
    </row>
    <row r="24" spans="1:9" ht="54" customHeight="1" x14ac:dyDescent="0.2">
      <c r="A24" s="274"/>
      <c r="B24" s="319"/>
      <c r="C24" s="274"/>
      <c r="D24" s="283" t="s">
        <v>207</v>
      </c>
      <c r="E24" s="280"/>
      <c r="F24" s="282" t="s">
        <v>131</v>
      </c>
      <c r="G24" s="274"/>
      <c r="H24" s="279" t="s">
        <v>160</v>
      </c>
      <c r="I24" s="274"/>
    </row>
    <row r="25" spans="1:9" ht="25" customHeight="1" x14ac:dyDescent="0.2">
      <c r="A25" s="274"/>
      <c r="B25" s="321"/>
      <c r="C25" s="274"/>
      <c r="D25" s="289"/>
      <c r="E25" s="280"/>
      <c r="F25" s="274"/>
      <c r="G25" s="274"/>
      <c r="H25" s="274"/>
      <c r="I25" s="274"/>
    </row>
    <row r="26" spans="1:9" ht="59.25" customHeight="1" x14ac:dyDescent="0.2">
      <c r="A26" s="274"/>
      <c r="B26" s="283" t="s">
        <v>132</v>
      </c>
      <c r="C26" s="318"/>
      <c r="D26" s="318"/>
      <c r="E26" s="318"/>
      <c r="F26" s="282" t="s">
        <v>49</v>
      </c>
      <c r="G26" s="274"/>
      <c r="H26" s="274"/>
      <c r="I26" s="274"/>
    </row>
    <row r="27" spans="1:9" ht="20.149999999999999" customHeight="1" x14ac:dyDescent="0.2">
      <c r="A27" s="274"/>
      <c r="B27" s="319"/>
      <c r="C27" s="274"/>
      <c r="D27" s="274"/>
      <c r="E27" s="274"/>
      <c r="F27" s="274"/>
      <c r="G27" s="274"/>
      <c r="H27" s="274"/>
      <c r="I27" s="274"/>
    </row>
    <row r="28" spans="1:9" ht="20.149999999999999" customHeight="1" x14ac:dyDescent="0.2">
      <c r="A28" s="274"/>
      <c r="B28" s="319"/>
      <c r="C28" s="274"/>
      <c r="D28" s="274"/>
      <c r="E28" s="274"/>
      <c r="F28" s="274"/>
      <c r="G28" s="274"/>
      <c r="H28" s="274"/>
      <c r="I28" s="274"/>
    </row>
    <row r="29" spans="1:9" ht="20.149999999999999" customHeight="1" x14ac:dyDescent="0.2">
      <c r="A29" s="274"/>
      <c r="B29" s="319"/>
      <c r="C29" s="274"/>
      <c r="D29" s="274"/>
      <c r="E29" s="274"/>
      <c r="F29" s="274"/>
      <c r="G29" s="274"/>
      <c r="H29" s="274"/>
      <c r="I29" s="274"/>
    </row>
    <row r="30" spans="1:9" ht="28" x14ac:dyDescent="0.2">
      <c r="A30" s="274"/>
      <c r="B30" s="283" t="s">
        <v>133</v>
      </c>
      <c r="C30" s="318"/>
      <c r="D30" s="318"/>
      <c r="E30" s="318"/>
      <c r="F30" s="282" t="s">
        <v>77</v>
      </c>
      <c r="G30" s="274"/>
      <c r="H30" s="286"/>
      <c r="I30" s="274"/>
    </row>
    <row r="31" spans="1:9" ht="20.149999999999999" customHeight="1" x14ac:dyDescent="0.2">
      <c r="A31" s="274"/>
      <c r="B31" s="319"/>
      <c r="C31" s="274"/>
      <c r="D31" s="274"/>
      <c r="E31" s="274"/>
      <c r="F31" s="274"/>
      <c r="G31" s="274"/>
      <c r="H31" s="274"/>
      <c r="I31" s="274"/>
    </row>
    <row r="32" spans="1:9" ht="20.149999999999999" customHeight="1" x14ac:dyDescent="0.2">
      <c r="A32" s="274"/>
      <c r="B32" s="319"/>
      <c r="C32" s="274"/>
      <c r="D32" s="274"/>
      <c r="E32" s="274"/>
      <c r="F32" s="274"/>
      <c r="G32" s="274"/>
      <c r="H32" s="274"/>
      <c r="I32" s="274"/>
    </row>
    <row r="33" spans="1:9" ht="20.149999999999999" customHeight="1" x14ac:dyDescent="0.2">
      <c r="A33" s="274"/>
      <c r="B33" s="319"/>
      <c r="C33" s="274"/>
      <c r="D33" s="274"/>
      <c r="E33" s="274"/>
      <c r="F33" s="274"/>
      <c r="G33" s="274"/>
      <c r="H33" s="274"/>
      <c r="I33" s="274"/>
    </row>
    <row r="34" spans="1:9" ht="42" x14ac:dyDescent="0.2">
      <c r="A34" s="274"/>
      <c r="B34" s="283" t="s">
        <v>134</v>
      </c>
      <c r="C34" s="318"/>
      <c r="D34" s="318"/>
      <c r="E34" s="318"/>
      <c r="F34" s="282" t="s">
        <v>78</v>
      </c>
      <c r="G34" s="274"/>
      <c r="H34" s="274"/>
      <c r="I34" s="274"/>
    </row>
    <row r="35" spans="1:9" x14ac:dyDescent="0.2">
      <c r="A35" s="274"/>
      <c r="B35" s="319"/>
      <c r="C35" s="274"/>
      <c r="D35" s="274"/>
      <c r="E35" s="274"/>
      <c r="F35" s="274"/>
      <c r="G35" s="274"/>
      <c r="H35" s="274"/>
      <c r="I35" s="274"/>
    </row>
    <row r="36" spans="1:9" x14ac:dyDescent="0.2">
      <c r="A36" s="274"/>
      <c r="B36" s="319"/>
      <c r="C36" s="274"/>
      <c r="D36" s="274"/>
      <c r="E36" s="274"/>
      <c r="F36" s="274"/>
      <c r="G36" s="274"/>
      <c r="H36" s="274"/>
      <c r="I36" s="274"/>
    </row>
    <row r="37" spans="1:9" x14ac:dyDescent="0.2">
      <c r="A37" s="274"/>
      <c r="B37" s="319"/>
      <c r="C37" s="274"/>
      <c r="D37" s="274"/>
      <c r="E37" s="274"/>
      <c r="F37" s="274"/>
      <c r="G37" s="274"/>
      <c r="H37" s="274"/>
      <c r="I37" s="274"/>
    </row>
    <row r="38" spans="1:9" ht="42" x14ac:dyDescent="0.2">
      <c r="A38" s="274"/>
      <c r="B38" s="279" t="s">
        <v>225</v>
      </c>
      <c r="C38" s="318"/>
      <c r="D38" s="318"/>
      <c r="E38" s="318"/>
      <c r="F38" s="282" t="s">
        <v>135</v>
      </c>
      <c r="G38" s="274"/>
      <c r="H38" s="274"/>
      <c r="I38" s="274"/>
    </row>
    <row r="39" spans="1:9" x14ac:dyDescent="0.2">
      <c r="A39" s="274"/>
      <c r="B39" s="274"/>
      <c r="C39" s="274"/>
      <c r="D39" s="274"/>
      <c r="E39" s="274"/>
      <c r="F39" s="274"/>
      <c r="G39" s="274"/>
      <c r="H39" s="274"/>
      <c r="I39" s="274"/>
    </row>
    <row r="40" spans="1:9" x14ac:dyDescent="0.2">
      <c r="A40" s="274"/>
      <c r="B40" s="274"/>
      <c r="C40" s="274"/>
      <c r="D40" s="274"/>
      <c r="E40" s="274"/>
      <c r="F40" s="274"/>
      <c r="G40" s="274"/>
      <c r="H40" s="274"/>
      <c r="I40" s="274"/>
    </row>
    <row r="41" spans="1:9" x14ac:dyDescent="0.2">
      <c r="A41" s="274"/>
      <c r="B41" s="274"/>
      <c r="C41" s="274"/>
      <c r="D41" s="274"/>
      <c r="E41" s="274"/>
      <c r="F41" s="274"/>
      <c r="G41" s="274"/>
      <c r="H41" s="274"/>
      <c r="I41" s="274"/>
    </row>
    <row r="42" spans="1:9" x14ac:dyDescent="0.2">
      <c r="A42" s="274"/>
      <c r="B42" s="274"/>
      <c r="C42" s="274"/>
      <c r="D42" s="274"/>
      <c r="E42" s="274"/>
      <c r="F42" s="274"/>
      <c r="G42" s="274"/>
      <c r="H42" s="274"/>
      <c r="I42" s="274"/>
    </row>
    <row r="43" spans="1:9" x14ac:dyDescent="0.2">
      <c r="A43" s="290"/>
      <c r="B43" s="290"/>
      <c r="C43" s="290"/>
      <c r="D43" s="290"/>
      <c r="E43" s="290"/>
      <c r="F43" s="290"/>
      <c r="G43" s="290"/>
      <c r="H43" s="290"/>
      <c r="I43" s="290"/>
    </row>
  </sheetData>
  <mergeCells count="19">
    <mergeCell ref="B2:H2"/>
    <mergeCell ref="B3:H3"/>
    <mergeCell ref="B4:H4"/>
    <mergeCell ref="B5:H5"/>
    <mergeCell ref="A6:H6"/>
    <mergeCell ref="B7:H7"/>
    <mergeCell ref="B8:H8"/>
    <mergeCell ref="B9:H9"/>
    <mergeCell ref="B10:H10"/>
    <mergeCell ref="B11:H11"/>
    <mergeCell ref="C34:E34"/>
    <mergeCell ref="B35:B37"/>
    <mergeCell ref="C38:E38"/>
    <mergeCell ref="B17:B19"/>
    <mergeCell ref="B23:B25"/>
    <mergeCell ref="C26:E26"/>
    <mergeCell ref="B27:B29"/>
    <mergeCell ref="C30:E30"/>
    <mergeCell ref="B31:B33"/>
  </mergeCells>
  <phoneticPr fontId="1"/>
  <pageMargins left="0.70866141732283472" right="0.70866141732283472" top="0.74803149606299213" bottom="0.74803149606299213" header="0.31496062992125984" footer="0.31496062992125984"/>
  <pageSetup paperSize="8"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1.論文等</vt:lpstr>
      <vt:lpstr>2.標準化</vt:lpstr>
      <vt:lpstr>3.成果発信</vt:lpstr>
      <vt:lpstr>4.表彰・受賞</vt:lpstr>
      <vt:lpstr>集計</vt:lpstr>
      <vt:lpstr>＜お願い＞</vt:lpstr>
      <vt:lpstr>記入要領</vt:lpstr>
      <vt:lpstr>発表区分</vt:lpstr>
      <vt:lpstr> 参考_発表区分判断フロー</vt:lpstr>
      <vt:lpstr>' 参考_発表区分判断フロー'!Print_Area</vt:lpstr>
      <vt:lpstr>'1.論文等'!Print_Area</vt:lpstr>
      <vt:lpstr>'2.標準化'!Print_Area</vt:lpstr>
      <vt:lpstr>'3.成果発信'!Print_Area</vt:lpstr>
      <vt:lpstr>'4.表彰・受賞'!Print_Area</vt:lpstr>
      <vt:lpstr>記入要領!Print_Area</vt:lpstr>
      <vt:lpstr>集計!Print_Area</vt:lpstr>
      <vt:lpstr>発表区分!Print_Area</vt:lpstr>
      <vt:lpstr>'1.論文等'!Print_Titles</vt:lpstr>
      <vt:lpstr>'2.標準化'!Print_Titles</vt:lpstr>
      <vt:lpstr>'3.成果発信'!Print_Titles</vt:lpstr>
      <vt:lpstr>'4.表彰・受賞'!Print_Titles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2014-08-25T23:59:54Z</dcterms:created>
  <dcterms:modified xsi:type="dcterms:W3CDTF">2024-05-23T08:52:21Z</dcterms:modified>
</cp:coreProperties>
</file>